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ublic\Sharing-4233-Transport-data-samfundsoekonomi\Opdatering 2021\Filer til hjemmesiden\"/>
    </mc:Choice>
  </mc:AlternateContent>
  <bookViews>
    <workbookView xWindow="0" yWindow="0" windowWidth="20490" windowHeight="6720" tabRatio="708"/>
  </bookViews>
  <sheets>
    <sheet name="Personbiler og varebiler" sheetId="7" r:id="rId1"/>
    <sheet name="Plug-in køretøjer" sheetId="11" r:id="rId2"/>
    <sheet name="El personbiler og varebiler" sheetId="13" r:id="rId3"/>
    <sheet name="Lastbiler" sheetId="10" r:id="rId4"/>
    <sheet name="El lastbiler" sheetId="14" r:id="rId5"/>
    <sheet name="Busser" sheetId="8" r:id="rId6"/>
    <sheet name="Slidrelateret PM2,5" sheetId="12" r:id="rId7"/>
    <sheet name="Færger" sheetId="1" r:id="rId8"/>
    <sheet name="Fragtskibe" sheetId="5" r:id="rId9"/>
    <sheet name="Tog" sheetId="6" r:id="rId10"/>
    <sheet name="Fly" sheetId="4" r:id="rId11"/>
    <sheet name="Emf for elproduktion" sheetId="15" r:id="rId12"/>
  </sheets>
  <definedNames>
    <definedName name="_xlnm._FilterDatabase" localSheetId="7" hidden="1">Færger!$A$13:$B$19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5" l="1"/>
  <c r="H3" i="5"/>
  <c r="L29" i="6"/>
  <c r="L31" i="6" s="1"/>
  <c r="G31" i="6"/>
  <c r="G30" i="6"/>
  <c r="G29" i="6"/>
  <c r="I3" i="4"/>
  <c r="I4" i="4"/>
  <c r="L4" i="4"/>
  <c r="L3" i="4"/>
  <c r="L30" i="6" l="1"/>
  <c r="E15" i="6"/>
  <c r="E14" i="6"/>
  <c r="E13" i="6"/>
  <c r="E10" i="6"/>
  <c r="I19" i="6" l="1"/>
  <c r="I17" i="6"/>
  <c r="I18" i="6"/>
  <c r="I16" i="6"/>
  <c r="I15" i="6"/>
  <c r="H15" i="6" s="1"/>
  <c r="I14" i="6"/>
  <c r="H14" i="6" s="1"/>
  <c r="I13" i="6"/>
  <c r="H13" i="6" s="1"/>
  <c r="W14" i="1" l="1"/>
  <c r="W15" i="1"/>
  <c r="W16" i="1"/>
  <c r="W17" i="1"/>
  <c r="W18" i="1"/>
  <c r="W19" i="1"/>
  <c r="W13" i="1"/>
  <c r="V14" i="1"/>
  <c r="V15" i="1"/>
  <c r="V16" i="1"/>
  <c r="V17" i="1"/>
  <c r="V18" i="1"/>
  <c r="V19" i="1"/>
  <c r="V13" i="1"/>
  <c r="O13" i="5"/>
  <c r="K4" i="5" s="1"/>
  <c r="K3" i="5" s="1"/>
  <c r="M5" i="1"/>
  <c r="G5" i="1"/>
  <c r="F5" i="1"/>
  <c r="E5" i="1"/>
  <c r="D5" i="1"/>
  <c r="E22" i="1"/>
  <c r="K5" i="1" s="1"/>
  <c r="F4" i="4"/>
  <c r="F3" i="4"/>
  <c r="E4" i="4"/>
  <c r="E3" i="4"/>
  <c r="F10" i="6"/>
  <c r="F11" i="6"/>
  <c r="F9" i="6"/>
  <c r="F7" i="6"/>
  <c r="F8" i="6"/>
  <c r="F6" i="6"/>
  <c r="F4" i="6"/>
  <c r="F5" i="6"/>
  <c r="F3" i="6"/>
  <c r="K5" i="6" l="1"/>
  <c r="J5" i="6"/>
  <c r="O5" i="6"/>
  <c r="M5" i="6"/>
  <c r="G5" i="6"/>
  <c r="N5" i="6"/>
  <c r="L5" i="6"/>
  <c r="O3" i="6"/>
  <c r="N3" i="6"/>
  <c r="G3" i="6"/>
  <c r="M3" i="6"/>
  <c r="L3" i="6"/>
  <c r="K3" i="6"/>
  <c r="J3" i="6"/>
  <c r="O10" i="6"/>
  <c r="N10" i="6"/>
  <c r="M10" i="6"/>
  <c r="L10" i="6"/>
  <c r="K10" i="6"/>
  <c r="J10" i="6"/>
  <c r="G10" i="6"/>
  <c r="N4" i="6"/>
  <c r="J4" i="6"/>
  <c r="O4" i="6"/>
  <c r="G4" i="6"/>
  <c r="M4" i="6"/>
  <c r="L4" i="6"/>
  <c r="K4" i="6"/>
  <c r="M6" i="6"/>
  <c r="L6" i="6"/>
  <c r="K6" i="6"/>
  <c r="J6" i="6"/>
  <c r="G6" i="6"/>
  <c r="O6" i="6"/>
  <c r="N6" i="6"/>
  <c r="N8" i="6"/>
  <c r="M8" i="6"/>
  <c r="G8" i="6"/>
  <c r="O8" i="6"/>
  <c r="L8" i="6"/>
  <c r="K8" i="6"/>
  <c r="J8" i="6"/>
  <c r="O7" i="6"/>
  <c r="N7" i="6"/>
  <c r="M7" i="6"/>
  <c r="K7" i="6"/>
  <c r="G7" i="6"/>
  <c r="L7" i="6"/>
  <c r="J7" i="6"/>
  <c r="M9" i="6"/>
  <c r="L9" i="6"/>
  <c r="K9" i="6"/>
  <c r="J9" i="6"/>
  <c r="N9" i="6"/>
  <c r="G9" i="6"/>
  <c r="O9" i="6"/>
  <c r="K11" i="6"/>
  <c r="J11" i="6"/>
  <c r="G11" i="6"/>
  <c r="L11" i="6"/>
  <c r="O11" i="6"/>
  <c r="M11" i="6"/>
  <c r="N11" i="6"/>
  <c r="H5" i="1"/>
  <c r="I5" i="1"/>
  <c r="J5" i="1"/>
  <c r="L5" i="1"/>
  <c r="H24" i="6"/>
  <c r="H23" i="6"/>
  <c r="H22" i="6"/>
  <c r="Q31" i="6"/>
  <c r="Q30" i="6"/>
  <c r="Q29" i="6"/>
  <c r="P29" i="6"/>
  <c r="H20" i="6" l="1"/>
  <c r="P3" i="6"/>
  <c r="P4" i="6"/>
  <c r="P5" i="6"/>
  <c r="P6" i="6"/>
  <c r="P7" i="6"/>
  <c r="P8" i="6"/>
  <c r="P9" i="6"/>
  <c r="P10" i="6"/>
  <c r="P11" i="6"/>
  <c r="H8" i="6"/>
  <c r="Q8" i="6" s="1"/>
  <c r="H7" i="6"/>
  <c r="Q7" i="6" s="1"/>
  <c r="H6" i="6"/>
  <c r="Q6" i="6" s="1"/>
  <c r="H5" i="6"/>
  <c r="H4" i="6"/>
  <c r="Q4" i="6" s="1"/>
  <c r="H3" i="6"/>
  <c r="Q3" i="6" s="1"/>
  <c r="H9" i="6"/>
  <c r="Q9" i="6" s="1"/>
  <c r="H10" i="6"/>
  <c r="H11" i="6"/>
  <c r="Q11" i="6" s="1"/>
  <c r="H19" i="6"/>
  <c r="H18" i="6"/>
  <c r="H17" i="6"/>
  <c r="H16" i="6"/>
  <c r="F48" i="6"/>
  <c r="F47" i="6"/>
  <c r="F46" i="6"/>
  <c r="F45" i="6"/>
  <c r="I35" i="6"/>
  <c r="I34" i="6"/>
  <c r="I33" i="6"/>
  <c r="O29" i="6"/>
  <c r="O30" i="6" s="1"/>
  <c r="N31" i="6"/>
  <c r="P31" i="6" s="1"/>
  <c r="M31" i="6"/>
  <c r="K31" i="6"/>
  <c r="N30" i="6"/>
  <c r="P30" i="6" s="1"/>
  <c r="M30" i="6"/>
  <c r="K30" i="6"/>
  <c r="J31" i="6"/>
  <c r="J30" i="6"/>
  <c r="F31" i="6"/>
  <c r="F30" i="6"/>
  <c r="F29" i="6" l="1"/>
  <c r="Q5" i="6"/>
  <c r="Q10" i="6"/>
  <c r="O31" i="6"/>
  <c r="G4" i="5"/>
  <c r="G3" i="5" s="1"/>
  <c r="I4" i="5"/>
  <c r="I3" i="5" s="1"/>
  <c r="J4" i="5"/>
  <c r="J3" i="5" s="1"/>
  <c r="L3" i="5" s="1"/>
  <c r="E4" i="5"/>
  <c r="D4" i="5" s="1"/>
  <c r="F4" i="5" s="1"/>
  <c r="M4" i="5" l="1"/>
  <c r="L4" i="5"/>
  <c r="E3" i="5"/>
  <c r="D3" i="5" s="1"/>
  <c r="E13" i="1"/>
  <c r="E14" i="1"/>
  <c r="E15" i="1"/>
  <c r="E16" i="1"/>
  <c r="E17" i="1"/>
  <c r="E18" i="1"/>
  <c r="E19" i="1"/>
  <c r="N4" i="4"/>
  <c r="N3" i="4"/>
  <c r="F3" i="5" l="1"/>
  <c r="M3" i="5"/>
  <c r="D4" i="1"/>
  <c r="D3" i="1"/>
  <c r="M3" i="1"/>
  <c r="M4" i="1"/>
  <c r="G4" i="4" l="1"/>
  <c r="H4" i="4"/>
  <c r="J4" i="4"/>
  <c r="K4" i="4"/>
  <c r="M4" i="4"/>
  <c r="M3" i="4"/>
  <c r="J3" i="4"/>
  <c r="K3" i="4"/>
  <c r="H3" i="4"/>
  <c r="G3" i="4"/>
  <c r="K4" i="1" l="1"/>
  <c r="K3" i="1"/>
  <c r="J3" i="1" l="1"/>
  <c r="E3" i="1"/>
  <c r="G4" i="1"/>
  <c r="H3" i="1"/>
  <c r="E4" i="1"/>
  <c r="G3" i="1"/>
  <c r="H4" i="1"/>
  <c r="J4" i="1"/>
  <c r="L3" i="1"/>
  <c r="F4" i="1"/>
  <c r="I3" i="1"/>
  <c r="I4" i="1"/>
  <c r="F3" i="1"/>
  <c r="L4" i="1"/>
</calcChain>
</file>

<file path=xl/sharedStrings.xml><?xml version="1.0" encoding="utf-8"?>
<sst xmlns="http://schemas.openxmlformats.org/spreadsheetml/2006/main" count="2924" uniqueCount="285">
  <si>
    <t>Ferry service</t>
  </si>
  <si>
    <t>Year</t>
  </si>
  <si>
    <t>Frederikshavn-Læsø</t>
  </si>
  <si>
    <t>Diesel</t>
  </si>
  <si>
    <t>Hov-Samsø</t>
  </si>
  <si>
    <t>Kalundborg-Samsø</t>
  </si>
  <si>
    <t>Køge-Rønne</t>
  </si>
  <si>
    <t>Sjællands Odde-Ebeltoft</t>
  </si>
  <si>
    <t>Sjællands Odde-Århus</t>
  </si>
  <si>
    <t>Svendborg-Ærøskøbing</t>
  </si>
  <si>
    <t>Tårs-Spodsbjerg</t>
  </si>
  <si>
    <t>Sejldistance</t>
  </si>
  <si>
    <t>No of round trips</t>
  </si>
  <si>
    <t>SumOfFC (tons)</t>
  </si>
  <si>
    <t>SumOfFC (GJ)</t>
  </si>
  <si>
    <t>SumOfFC (PJ)</t>
  </si>
  <si>
    <t>SumOfSO2 (tons)</t>
  </si>
  <si>
    <t>SumOfNOx (tons)</t>
  </si>
  <si>
    <t>SumOfNMVOC (tons)</t>
  </si>
  <si>
    <t>SumOfCH4 (tons)</t>
  </si>
  <si>
    <t>SumOfCO (tons)</t>
  </si>
  <si>
    <t>SumOfCO2 (ktons)</t>
  </si>
  <si>
    <t>SumOfPM2_5 (tons)</t>
  </si>
  <si>
    <t>SumOfVOC (tons)</t>
  </si>
  <si>
    <t>Konventionel færge</t>
  </si>
  <si>
    <t>Hurtigfærge</t>
  </si>
  <si>
    <t>g/km</t>
  </si>
  <si>
    <t>i alt km</t>
  </si>
  <si>
    <t>SO2</t>
  </si>
  <si>
    <t>NOx</t>
  </si>
  <si>
    <t>CH4</t>
  </si>
  <si>
    <t>CO</t>
  </si>
  <si>
    <t>CO2</t>
  </si>
  <si>
    <t>FuelType</t>
  </si>
  <si>
    <t>Diesel RT 3,5 - 7,5t</t>
  </si>
  <si>
    <t>Diesel RT 7,5 - 12t</t>
  </si>
  <si>
    <t>Diesel RT 12 - 14 t</t>
  </si>
  <si>
    <t>Diesel RT 14 - 20t</t>
  </si>
  <si>
    <t>Diesel RT 20 - 26t</t>
  </si>
  <si>
    <t>Diesel RT 26 - 28t</t>
  </si>
  <si>
    <t>Diesel RT 28 - 32t</t>
  </si>
  <si>
    <t>Diesel RT &gt;32t</t>
  </si>
  <si>
    <t>Diesel TT/AT 28 - 34t</t>
  </si>
  <si>
    <t>Diesel TT/AT 34 - 40t</t>
  </si>
  <si>
    <t>Diesel TT/AT 40 - 50t</t>
  </si>
  <si>
    <t>Diesel TT/AT &gt;60t</t>
  </si>
  <si>
    <t>Buses</t>
  </si>
  <si>
    <t>Benzin</t>
  </si>
  <si>
    <t>PM2,5</t>
  </si>
  <si>
    <t>HC</t>
  </si>
  <si>
    <t>N2O</t>
  </si>
  <si>
    <t>Rep Aircraft</t>
  </si>
  <si>
    <t>SumOfNo TakeOffs</t>
  </si>
  <si>
    <t>SumOfFuel kg</t>
  </si>
  <si>
    <t>SumOfFuel GJ</t>
  </si>
  <si>
    <t>SumOfNOx</t>
  </si>
  <si>
    <t>SumOfVOC</t>
  </si>
  <si>
    <t>SumOfCO</t>
  </si>
  <si>
    <t>SumOfTSP</t>
  </si>
  <si>
    <t>SumOfBC</t>
  </si>
  <si>
    <t>B738</t>
  </si>
  <si>
    <t>Group</t>
  </si>
  <si>
    <t>SNAP</t>
  </si>
  <si>
    <t>Split</t>
  </si>
  <si>
    <t>Flights</t>
  </si>
  <si>
    <t>Fuel kg</t>
  </si>
  <si>
    <t>Fuel GJ</t>
  </si>
  <si>
    <t>SO2 kg</t>
  </si>
  <si>
    <t>NOx kg</t>
  </si>
  <si>
    <t>VOC kg</t>
  </si>
  <si>
    <t>NMVOC kg</t>
  </si>
  <si>
    <t>CH4 kg</t>
  </si>
  <si>
    <t>CO kg</t>
  </si>
  <si>
    <t>CO2 tons</t>
  </si>
  <si>
    <t>N2O kg</t>
  </si>
  <si>
    <t>TSP kg</t>
  </si>
  <si>
    <t>PM10 kg</t>
  </si>
  <si>
    <t>PM2_5 kg</t>
  </si>
  <si>
    <t>BC kg</t>
  </si>
  <si>
    <t>SO2 g_GJ</t>
  </si>
  <si>
    <t>NOx g_GJ</t>
  </si>
  <si>
    <t>VOC g_GJ</t>
  </si>
  <si>
    <t>NMVOC g_GJ</t>
  </si>
  <si>
    <t>CH4 g_GJ</t>
  </si>
  <si>
    <t>CO g_GJ</t>
  </si>
  <si>
    <t>CO2 kg_GJ</t>
  </si>
  <si>
    <t>N2O g_GJ</t>
  </si>
  <si>
    <t>TSP g_GJ</t>
  </si>
  <si>
    <t>PM10 g_GJ</t>
  </si>
  <si>
    <t>PM2_5 g_GJ</t>
  </si>
  <si>
    <t>BC g_GJ</t>
  </si>
  <si>
    <t>CPH Dom</t>
  </si>
  <si>
    <t>080501</t>
  </si>
  <si>
    <t>8E5</t>
  </si>
  <si>
    <t>Other Dom</t>
  </si>
  <si>
    <t>lto</t>
  </si>
  <si>
    <t>cruise</t>
  </si>
  <si>
    <t>Kommentar</t>
  </si>
  <si>
    <t>Jetfly</t>
  </si>
  <si>
    <t>Turbopropfly</t>
  </si>
  <si>
    <t>B737-800</t>
  </si>
  <si>
    <t>kWh/km</t>
  </si>
  <si>
    <t>CNG</t>
  </si>
  <si>
    <t>El</t>
  </si>
  <si>
    <t>Lastbiler</t>
  </si>
  <si>
    <t>qLTO_Dom_CPH</t>
  </si>
  <si>
    <t>[Destination] Like "ek*" and destination not like "ekvg"</t>
  </si>
  <si>
    <t>Total km</t>
  </si>
  <si>
    <t>AT76</t>
  </si>
  <si>
    <t>qLTO_Dom_Other</t>
  </si>
  <si>
    <t>ATR72-600</t>
  </si>
  <si>
    <t>qCruise_TØE</t>
  </si>
  <si>
    <t>SumOfN2O (tons)</t>
  </si>
  <si>
    <t>TEMA 2015 model</t>
  </si>
  <si>
    <t>MJ/km</t>
  </si>
  <si>
    <t xml:space="preserve">NOx g/km </t>
  </si>
  <si>
    <t xml:space="preserve">SO2 g/km </t>
  </si>
  <si>
    <t xml:space="preserve">CO g/km </t>
  </si>
  <si>
    <t xml:space="preserve">HC g/km </t>
  </si>
  <si>
    <t xml:space="preserve">CO2 g/km </t>
  </si>
  <si>
    <t>3500 TEU</t>
  </si>
  <si>
    <t>Tidligere TØE regneark version</t>
  </si>
  <si>
    <t>2000 t</t>
  </si>
  <si>
    <t>3500 t</t>
  </si>
  <si>
    <t>g/MJ</t>
  </si>
  <si>
    <t>MJ/kg</t>
  </si>
  <si>
    <t>LHV</t>
  </si>
  <si>
    <t>kg/km</t>
  </si>
  <si>
    <t>500 brt</t>
  </si>
  <si>
    <t>1000 brt</t>
  </si>
  <si>
    <t>1500 brt</t>
  </si>
  <si>
    <t>Brændstoftype</t>
  </si>
  <si>
    <t>TEMA2015 rapport</t>
  </si>
  <si>
    <t>Tabel 5-4</t>
  </si>
  <si>
    <t>Tabel 5-6</t>
  </si>
  <si>
    <t>kWh/plkm</t>
  </si>
  <si>
    <t>Pladser/tog</t>
  </si>
  <si>
    <t>S-tog</t>
  </si>
  <si>
    <t>Metro</t>
  </si>
  <si>
    <t>Beregnet</t>
  </si>
  <si>
    <t>ER/IC</t>
  </si>
  <si>
    <t>ER/Reg</t>
  </si>
  <si>
    <t>ET/Reg</t>
  </si>
  <si>
    <t>EA/Reg</t>
  </si>
  <si>
    <t>ER</t>
  </si>
  <si>
    <t>ETS</t>
  </si>
  <si>
    <t>ER/Lyn</t>
  </si>
  <si>
    <t>ER/Regional</t>
  </si>
  <si>
    <t>ETS/Regional</t>
  </si>
  <si>
    <t>Godstog</t>
  </si>
  <si>
    <t>Passagertog</t>
  </si>
  <si>
    <t>DSB 2021 data</t>
  </si>
  <si>
    <t>Størrelse/Pladser</t>
  </si>
  <si>
    <t>EA</t>
  </si>
  <si>
    <t>EA/Lyn</t>
  </si>
  <si>
    <t>EA/IC</t>
  </si>
  <si>
    <t>EA/Regional</t>
  </si>
  <si>
    <t>Litra</t>
  </si>
  <si>
    <t>FC_litrakm</t>
  </si>
  <si>
    <t>FC_unit</t>
  </si>
  <si>
    <t>CO2_g_l</t>
  </si>
  <si>
    <t>SO2_g_l</t>
  </si>
  <si>
    <t>NOx_g_l</t>
  </si>
  <si>
    <t>HC_g_l</t>
  </si>
  <si>
    <t>CO_g_l</t>
  </si>
  <si>
    <t>PM_g_l</t>
  </si>
  <si>
    <t>ICED</t>
  </si>
  <si>
    <t>liter</t>
  </si>
  <si>
    <t>ICA</t>
  </si>
  <si>
    <t>MR</t>
  </si>
  <si>
    <t>ME</t>
  </si>
  <si>
    <t>MQ</t>
  </si>
  <si>
    <t>IC3/Lyn</t>
  </si>
  <si>
    <t>IC3/IC</t>
  </si>
  <si>
    <t>IC3/Regional</t>
  </si>
  <si>
    <t>IC4/Lyn</t>
  </si>
  <si>
    <t>IC4/IC</t>
  </si>
  <si>
    <t>IC4/Regional</t>
  </si>
  <si>
    <t>Metro 2022 data</t>
  </si>
  <si>
    <t>Reference</t>
  </si>
  <si>
    <t>M1/M2</t>
  </si>
  <si>
    <t>M3/M4</t>
  </si>
  <si>
    <t>Alle</t>
  </si>
  <si>
    <t xml:space="preserve">PM2,5 g/km </t>
  </si>
  <si>
    <t>Total km by</t>
  </si>
  <si>
    <t>Total km land &amp; motorvej</t>
  </si>
  <si>
    <t>FC by (g/km)</t>
  </si>
  <si>
    <t>FC by (MJ/km)</t>
  </si>
  <si>
    <t>PM2,5 by (g/km)</t>
  </si>
  <si>
    <t>SO2 by (g/km)</t>
  </si>
  <si>
    <t>NOx by (g/km)</t>
  </si>
  <si>
    <t>VOC by (g/km)</t>
  </si>
  <si>
    <t>CO by (g/km)</t>
  </si>
  <si>
    <t>CO2 by (g/km)</t>
  </si>
  <si>
    <t>CH4 by (g/km)</t>
  </si>
  <si>
    <t>N2O by (g/km)</t>
  </si>
  <si>
    <t>FC land &amp; motorvej (g/km)</t>
  </si>
  <si>
    <t>FC land &amp; motorvej (MJ/km)</t>
  </si>
  <si>
    <t>PM2,5 land &amp; motorvej (g/km)</t>
  </si>
  <si>
    <t>SO2 land &amp; motorvej (g/km)</t>
  </si>
  <si>
    <t>NOx land &amp; motorvej (g/km)</t>
  </si>
  <si>
    <t>VOC land &amp; motorvej (g/km)</t>
  </si>
  <si>
    <t>CO land &amp; motorvej (g/km)</t>
  </si>
  <si>
    <t>CO2 land &amp; motorvej (g/km)</t>
  </si>
  <si>
    <t>CH4 land &amp; motorvej (g/km)</t>
  </si>
  <si>
    <t>N2O land &amp; motorvej (g/km)</t>
  </si>
  <si>
    <t>År</t>
  </si>
  <si>
    <t>Køretøjskategori</t>
  </si>
  <si>
    <t xml:space="preserve">PM2,5 </t>
  </si>
  <si>
    <t xml:space="preserve">NOx </t>
  </si>
  <si>
    <t xml:space="preserve">SO2 </t>
  </si>
  <si>
    <t xml:space="preserve">CO </t>
  </si>
  <si>
    <t xml:space="preserve">HC </t>
  </si>
  <si>
    <t xml:space="preserve">CO2 </t>
  </si>
  <si>
    <t>Energiforbrug</t>
  </si>
  <si>
    <t>l/km</t>
  </si>
  <si>
    <t>kWh</t>
  </si>
  <si>
    <t>Flytype</t>
  </si>
  <si>
    <t>Jet fuel</t>
  </si>
  <si>
    <t>DCE</t>
  </si>
  <si>
    <t>skifter til MDO</t>
  </si>
  <si>
    <t>FS = 1000ppm</t>
  </si>
  <si>
    <t>LNG færge</t>
  </si>
  <si>
    <t>LNG DF</t>
  </si>
  <si>
    <t>Størrelse</t>
  </si>
  <si>
    <t>TEMA 2015 model/DCE</t>
  </si>
  <si>
    <t>ppm</t>
  </si>
  <si>
    <t>gPM2,5/kg</t>
  </si>
  <si>
    <t>g/kg</t>
  </si>
  <si>
    <t>Energiforbrug (kg/km), CO2, SO2 og PM2.5 emissionsfaktorerne er justeret, idet det antages at brændstoftypen skifter fra HFO (TEMA 2015) til MDO/MGO med et svovlindhold på 1000 ppm, der overholder SECA kravet.</t>
  </si>
  <si>
    <t>For PM2,5 (g/kg) bruges en afrundet værdi (0,9 g/kg) fra færger der bruger bruger MDO/MGO med et svovlindhold på 1000 ppm.</t>
  </si>
  <si>
    <t>Energiforbrug (MJ/km) og emissionsfaktorer for NOx, CO, HC kommer fra TEMA 2015 modellen.</t>
  </si>
  <si>
    <t>Bemærkninger</t>
  </si>
  <si>
    <t>Emissionsfaktorerne er beregnet med DCE's flyemissionsmodel for det mest benyttede jetfly og turbopropfly, B737-800 og ATR72-600, i dansk indenrigs flytrafik 2020.</t>
  </si>
  <si>
    <t>Vægtede resultater for Sjællands Odde - Aarhus/Ebeltoft er brugt for hurtigfærge, resultater for Hov-Samsø er brugt for en LNG færge med dual fuel motor, og vægtede resultater for de øvrige færgeruter er brugt for konventionelle færger.</t>
  </si>
  <si>
    <t>Emissionsfaktorerne er beregnet med DCE's skibsemissionsmodel.</t>
  </si>
  <si>
    <t>Diesel TT/AT 50 - 60t</t>
  </si>
  <si>
    <t>Rutebusser</t>
  </si>
  <si>
    <t>Turistbusser</t>
  </si>
  <si>
    <t>CNG RT 3,5 - 7,5t</t>
  </si>
  <si>
    <t>CNG RT 7,5 - 12t</t>
  </si>
  <si>
    <t>CNG RT 14 - 20t</t>
  </si>
  <si>
    <t>CNG RT 20 - 26t</t>
  </si>
  <si>
    <t>CNG RT 26 - 28t</t>
  </si>
  <si>
    <t>CNG RT &gt;32t</t>
  </si>
  <si>
    <t>CNG TT/AT 28 - 34t</t>
  </si>
  <si>
    <t>CNG TT/AT 34 - 40t</t>
  </si>
  <si>
    <t>CNG TT/AT 40 - 50t</t>
  </si>
  <si>
    <t>FC by (kWh/km)</t>
  </si>
  <si>
    <t>FC land &amp; motorvej (kWh/km)</t>
  </si>
  <si>
    <t>El-PHEV</t>
  </si>
  <si>
    <t>Udrangeret</t>
  </si>
  <si>
    <t>kg/plkm</t>
  </si>
  <si>
    <t>MJ/plkm</t>
  </si>
  <si>
    <t>g/plkm</t>
  </si>
  <si>
    <t>Electric RT &gt;12t</t>
  </si>
  <si>
    <t>Electric RT 3,5 - 7,5t</t>
  </si>
  <si>
    <t>Electric TT/AT</t>
  </si>
  <si>
    <t>Kører kun regional øst</t>
  </si>
  <si>
    <t>Forbrugsfaktorer pr. km!</t>
  </si>
  <si>
    <t>ME lokomotiv. Udrangeret, kørte med standardudformning vogne: 1 ABS, 1 BK og 2 B</t>
  </si>
  <si>
    <t>EA lokomotiv. Udrangeret, kørte med standardudformning vogne: 1 ABS, 1 BK og 2 B</t>
  </si>
  <si>
    <t>Personbiler</t>
  </si>
  <si>
    <t>Varebiler</t>
  </si>
  <si>
    <t>Benzin-PHEV</t>
  </si>
  <si>
    <t>Underkategori</t>
  </si>
  <si>
    <t>Turisbusser</t>
  </si>
  <si>
    <t>Bremseslid</t>
  </si>
  <si>
    <t>Vejslid</t>
  </si>
  <si>
    <t>Dækslid</t>
  </si>
  <si>
    <t>Kilde</t>
  </si>
  <si>
    <r>
      <t>CO</t>
    </r>
    <r>
      <rPr>
        <b/>
        <vertAlign val="subscript"/>
        <sz val="9"/>
        <color theme="1"/>
        <rFont val="Calibri"/>
        <family val="2"/>
        <scheme val="minor"/>
      </rPr>
      <t>2</t>
    </r>
  </si>
  <si>
    <r>
      <t>CH</t>
    </r>
    <r>
      <rPr>
        <b/>
        <vertAlign val="subscript"/>
        <sz val="9"/>
        <color theme="1"/>
        <rFont val="Calibri"/>
        <family val="2"/>
        <scheme val="minor"/>
      </rPr>
      <t>4</t>
    </r>
  </si>
  <si>
    <r>
      <t>N</t>
    </r>
    <r>
      <rPr>
        <b/>
        <vertAlign val="subscript"/>
        <sz val="9"/>
        <color theme="1"/>
        <rFont val="Calibri"/>
        <family val="2"/>
        <scheme val="minor"/>
      </rPr>
      <t>2</t>
    </r>
    <r>
      <rPr>
        <b/>
        <sz val="9"/>
        <color theme="1"/>
        <rFont val="Calibri"/>
        <family val="2"/>
        <scheme val="minor"/>
      </rPr>
      <t>O</t>
    </r>
  </si>
  <si>
    <r>
      <t>SO</t>
    </r>
    <r>
      <rPr>
        <b/>
        <vertAlign val="subscript"/>
        <sz val="9"/>
        <color theme="1"/>
        <rFont val="Calibri"/>
        <family val="2"/>
        <scheme val="minor"/>
      </rPr>
      <t>2</t>
    </r>
  </si>
  <si>
    <r>
      <t>NO</t>
    </r>
    <r>
      <rPr>
        <b/>
        <vertAlign val="subscript"/>
        <sz val="9"/>
        <color theme="1"/>
        <rFont val="Calibri"/>
        <family val="2"/>
        <scheme val="minor"/>
      </rPr>
      <t>x</t>
    </r>
  </si>
  <si>
    <r>
      <t>PM</t>
    </r>
    <r>
      <rPr>
        <b/>
        <vertAlign val="subscript"/>
        <sz val="9"/>
        <color theme="1"/>
        <rFont val="Calibri"/>
        <family val="2"/>
        <scheme val="minor"/>
      </rPr>
      <t>2,5</t>
    </r>
  </si>
  <si>
    <t>kg/MWh</t>
  </si>
  <si>
    <t>g/MWh</t>
  </si>
  <si>
    <t>Produktion</t>
  </si>
  <si>
    <t>Forbrug</t>
  </si>
  <si>
    <t xml:space="preserve">Note 1: Emissionerne knyttet til el er baseret på den forventede gennemsnitlige danske elproduktion. </t>
  </si>
  <si>
    <t>Note 2: Tallene for elforbrug indeholder et nettab på 6 pct.</t>
  </si>
  <si>
    <t>Energistyrelsen (2019), prognosticerede tal for 2020.</t>
  </si>
  <si>
    <t>Energistyrelsen (2022), prognosticerede tal for 2021 og frem.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</si>
</sst>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00"/>
    <numFmt numFmtId="165" formatCode="0.0"/>
    <numFmt numFmtId="166" formatCode="0.00000"/>
    <numFmt numFmtId="167" formatCode="0.0000"/>
    <numFmt numFmtId="168" formatCode="#,##0.0000"/>
    <numFmt numFmtId="169" formatCode="_-* #,##0.00\ _D_M_-;\-* #,##0.00\ _D_M_-;_-* &quot;-&quot;??\ _D_M_-;_-@_-"/>
  </numFmts>
  <fonts count="20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Helvetica"/>
    </font>
    <font>
      <b/>
      <sz val="12"/>
      <name val="NewCenturySchlbk"/>
    </font>
    <font>
      <sz val="10"/>
      <name val="Helv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b/>
      <vertAlign val="sub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darkTrellis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5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Protection="0">
      <alignment horizontal="left" vertical="center"/>
    </xf>
    <xf numFmtId="4" fontId="9" fillId="4" borderId="0" applyBorder="0">
      <alignment horizontal="right" vertical="center"/>
    </xf>
    <xf numFmtId="4" fontId="9" fillId="0" borderId="0" applyBorder="0">
      <alignment horizontal="right" vertical="center"/>
    </xf>
    <xf numFmtId="0" fontId="4" fillId="0" borderId="0"/>
    <xf numFmtId="49" fontId="9" fillId="0" borderId="6" applyNumberFormat="0" applyFont="0" applyFill="0" applyBorder="0" applyProtection="0">
      <alignment horizontal="left" vertical="center" indent="2"/>
    </xf>
    <xf numFmtId="49" fontId="9" fillId="0" borderId="7" applyNumberFormat="0" applyFont="0" applyFill="0" applyBorder="0" applyProtection="0">
      <alignment horizontal="left" vertical="center" indent="5"/>
    </xf>
    <xf numFmtId="4" fontId="8" fillId="0" borderId="8" applyFill="0" applyBorder="0" applyProtection="0">
      <alignment horizontal="right" vertical="center"/>
    </xf>
    <xf numFmtId="0" fontId="7" fillId="0" borderId="0" applyNumberFormat="0" applyFill="0" applyBorder="0" applyAlignment="0" applyProtection="0"/>
    <xf numFmtId="0" fontId="6" fillId="5" borderId="6"/>
    <xf numFmtId="4" fontId="6" fillId="0" borderId="0"/>
    <xf numFmtId="4" fontId="9" fillId="0" borderId="6" applyFill="0" applyBorder="0" applyProtection="0">
      <alignment horizontal="right" vertical="center"/>
    </xf>
    <xf numFmtId="49" fontId="8" fillId="0" borderId="6" applyNumberFormat="0" applyFill="0" applyBorder="0" applyProtection="0">
      <alignment horizontal="left" vertical="center"/>
    </xf>
    <xf numFmtId="0" fontId="9" fillId="0" borderId="6" applyNumberFormat="0" applyFill="0" applyAlignment="0" applyProtection="0"/>
    <xf numFmtId="0" fontId="10" fillId="6" borderId="0" applyNumberFormat="0" applyFont="0" applyBorder="0" applyAlignment="0" applyProtection="0"/>
    <xf numFmtId="4" fontId="6" fillId="0" borderId="0"/>
    <xf numFmtId="168" fontId="9" fillId="7" borderId="6" applyNumberFormat="0" applyFont="0" applyBorder="0" applyAlignment="0" applyProtection="0">
      <alignment horizontal="right" vertical="center"/>
    </xf>
    <xf numFmtId="0" fontId="9" fillId="0" borderId="0"/>
    <xf numFmtId="4" fontId="6" fillId="0" borderId="0"/>
    <xf numFmtId="0" fontId="11" fillId="0" borderId="0"/>
    <xf numFmtId="169" fontId="6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4" fillId="0" borderId="0"/>
    <xf numFmtId="0" fontId="13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8">
    <xf numFmtId="0" fontId="0" fillId="0" borderId="0" xfId="0"/>
    <xf numFmtId="2" fontId="0" fillId="0" borderId="0" xfId="0" applyNumberFormat="1"/>
    <xf numFmtId="0" fontId="0" fillId="0" borderId="0" xfId="0" applyFill="1" applyBorder="1"/>
    <xf numFmtId="166" fontId="0" fillId="0" borderId="0" xfId="0" applyNumberFormat="1" applyFill="1" applyBorder="1"/>
    <xf numFmtId="2" fontId="3" fillId="0" borderId="0" xfId="0" applyNumberFormat="1" applyFont="1" applyFill="1"/>
    <xf numFmtId="164" fontId="14" fillId="0" borderId="0" xfId="0" applyNumberFormat="1" applyFont="1" applyFill="1"/>
    <xf numFmtId="2" fontId="14" fillId="0" borderId="0" xfId="0" applyNumberFormat="1" applyFont="1" applyFill="1"/>
    <xf numFmtId="2" fontId="0" fillId="0" borderId="0" xfId="36" applyNumberFormat="1" applyFont="1"/>
    <xf numFmtId="43" fontId="14" fillId="0" borderId="0" xfId="36" applyFont="1" applyFill="1" applyAlignment="1">
      <alignment vertical="center"/>
    </xf>
    <xf numFmtId="43" fontId="14" fillId="0" borderId="0" xfId="36" applyFont="1" applyFill="1" applyAlignment="1">
      <alignment horizontal="left" vertical="center"/>
    </xf>
    <xf numFmtId="2" fontId="14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2" fontId="14" fillId="0" borderId="9" xfId="0" applyNumberFormat="1" applyFont="1" applyFill="1" applyBorder="1"/>
    <xf numFmtId="2" fontId="14" fillId="0" borderId="9" xfId="0" applyNumberFormat="1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165" fontId="14" fillId="0" borderId="0" xfId="0" applyNumberFormat="1" applyFont="1" applyFill="1"/>
    <xf numFmtId="2" fontId="3" fillId="0" borderId="9" xfId="0" applyNumberFormat="1" applyFont="1" applyFill="1" applyBorder="1"/>
    <xf numFmtId="0" fontId="14" fillId="0" borderId="0" xfId="0" applyFont="1"/>
    <xf numFmtId="165" fontId="14" fillId="0" borderId="0" xfId="0" applyNumberFormat="1" applyFont="1"/>
    <xf numFmtId="164" fontId="14" fillId="0" borderId="0" xfId="0" applyNumberFormat="1" applyFont="1"/>
    <xf numFmtId="167" fontId="14" fillId="0" borderId="0" xfId="0" applyNumberFormat="1" applyFont="1"/>
    <xf numFmtId="166" fontId="14" fillId="0" borderId="0" xfId="0" applyNumberFormat="1" applyFont="1"/>
    <xf numFmtId="0" fontId="3" fillId="2" borderId="1" xfId="3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0" borderId="2" xfId="3" applyFont="1" applyFill="1" applyBorder="1" applyAlignment="1">
      <alignment horizontal="right" wrapText="1"/>
    </xf>
    <xf numFmtId="0" fontId="3" fillId="0" borderId="2" xfId="3" applyFont="1" applyFill="1" applyBorder="1" applyAlignment="1">
      <alignment wrapText="1"/>
    </xf>
    <xf numFmtId="0" fontId="14" fillId="3" borderId="0" xfId="0" applyFont="1" applyFill="1"/>
    <xf numFmtId="0" fontId="3" fillId="3" borderId="0" xfId="3" applyFont="1" applyFill="1" applyBorder="1" applyAlignment="1">
      <alignment horizontal="right" wrapText="1"/>
    </xf>
    <xf numFmtId="0" fontId="3" fillId="0" borderId="0" xfId="3" applyFont="1" applyFill="1" applyBorder="1" applyAlignment="1">
      <alignment wrapText="1"/>
    </xf>
    <xf numFmtId="0" fontId="3" fillId="0" borderId="0" xfId="3" applyFont="1" applyFill="1" applyBorder="1" applyAlignment="1">
      <alignment horizontal="right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horizontal="right" wrapText="1"/>
    </xf>
    <xf numFmtId="0" fontId="3" fillId="3" borderId="0" xfId="1" applyFont="1" applyFill="1" applyBorder="1" applyAlignment="1">
      <alignment wrapText="1"/>
    </xf>
    <xf numFmtId="0" fontId="3" fillId="3" borderId="0" xfId="1" applyFont="1" applyFill="1" applyBorder="1" applyAlignment="1">
      <alignment horizontal="right" wrapText="1"/>
    </xf>
    <xf numFmtId="0" fontId="14" fillId="0" borderId="0" xfId="0" applyFont="1" applyFill="1"/>
    <xf numFmtId="0" fontId="14" fillId="0" borderId="9" xfId="0" applyFont="1" applyBorder="1"/>
    <xf numFmtId="0" fontId="14" fillId="0" borderId="0" xfId="0" applyFont="1" applyAlignment="1">
      <alignment horizontal="center"/>
    </xf>
    <xf numFmtId="0" fontId="14" fillId="0" borderId="9" xfId="0" applyFont="1" applyBorder="1" applyAlignment="1">
      <alignment horizontal="center"/>
    </xf>
    <xf numFmtId="165" fontId="14" fillId="0" borderId="9" xfId="0" applyNumberFormat="1" applyFont="1" applyBorder="1"/>
    <xf numFmtId="167" fontId="14" fillId="0" borderId="9" xfId="0" applyNumberFormat="1" applyFont="1" applyBorder="1"/>
    <xf numFmtId="166" fontId="14" fillId="0" borderId="9" xfId="0" applyNumberFormat="1" applyFont="1" applyBorder="1"/>
    <xf numFmtId="1" fontId="14" fillId="0" borderId="0" xfId="0" applyNumberFormat="1" applyFont="1"/>
    <xf numFmtId="2" fontId="14" fillId="0" borderId="0" xfId="0" applyNumberFormat="1" applyFont="1"/>
    <xf numFmtId="0" fontId="3" fillId="2" borderId="1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0" borderId="2" xfId="2" applyFont="1" applyFill="1" applyBorder="1" applyAlignment="1">
      <alignment wrapText="1"/>
    </xf>
    <xf numFmtId="0" fontId="3" fillId="0" borderId="2" xfId="2" applyFont="1" applyFill="1" applyBorder="1" applyAlignment="1">
      <alignment horizontal="right" wrapText="1"/>
    </xf>
    <xf numFmtId="2" fontId="3" fillId="0" borderId="2" xfId="2" applyNumberFormat="1" applyFont="1" applyFill="1" applyBorder="1" applyAlignment="1">
      <alignment horizontal="right" wrapText="1"/>
    </xf>
    <xf numFmtId="1" fontId="14" fillId="0" borderId="9" xfId="0" applyNumberFormat="1" applyFont="1" applyBorder="1"/>
    <xf numFmtId="0" fontId="14" fillId="0" borderId="0" xfId="0" applyFont="1" applyAlignment="1">
      <alignment horizontal="left"/>
    </xf>
    <xf numFmtId="2" fontId="14" fillId="0" borderId="9" xfId="0" applyNumberFormat="1" applyFont="1" applyBorder="1"/>
    <xf numFmtId="0" fontId="15" fillId="0" borderId="0" xfId="0" applyFont="1"/>
    <xf numFmtId="0" fontId="1" fillId="2" borderId="1" xfId="37" applyFont="1" applyFill="1" applyBorder="1" applyAlignment="1">
      <alignment horizontal="center"/>
    </xf>
    <xf numFmtId="0" fontId="1" fillId="0" borderId="2" xfId="37" applyFont="1" applyFill="1" applyBorder="1" applyAlignment="1">
      <alignment horizontal="right" wrapText="1"/>
    </xf>
    <xf numFmtId="0" fontId="1" fillId="0" borderId="2" xfId="37" applyFont="1" applyFill="1" applyBorder="1" applyAlignment="1">
      <alignment wrapText="1"/>
    </xf>
    <xf numFmtId="166" fontId="1" fillId="0" borderId="2" xfId="37" applyNumberFormat="1" applyFont="1" applyFill="1" applyBorder="1" applyAlignment="1">
      <alignment horizontal="right" wrapText="1"/>
    </xf>
    <xf numFmtId="0" fontId="1" fillId="2" borderId="1" xfId="38" applyFont="1" applyFill="1" applyBorder="1" applyAlignment="1">
      <alignment horizontal="center"/>
    </xf>
    <xf numFmtId="0" fontId="1" fillId="0" borderId="2" xfId="38" applyFont="1" applyFill="1" applyBorder="1" applyAlignment="1">
      <alignment horizontal="right" wrapText="1"/>
    </xf>
    <xf numFmtId="0" fontId="1" fillId="0" borderId="2" xfId="38" applyFont="1" applyFill="1" applyBorder="1" applyAlignment="1">
      <alignment wrapText="1"/>
    </xf>
    <xf numFmtId="0" fontId="1" fillId="2" borderId="1" xfId="39" applyFont="1" applyFill="1" applyBorder="1" applyAlignment="1">
      <alignment horizontal="center"/>
    </xf>
    <xf numFmtId="0" fontId="1" fillId="0" borderId="2" xfId="39" applyFont="1" applyFill="1" applyBorder="1" applyAlignment="1">
      <alignment horizontal="right" wrapText="1"/>
    </xf>
    <xf numFmtId="0" fontId="1" fillId="0" borderId="2" xfId="39" applyFont="1" applyFill="1" applyBorder="1" applyAlignment="1">
      <alignment wrapText="1"/>
    </xf>
    <xf numFmtId="0" fontId="1" fillId="2" borderId="1" xfId="40" applyFont="1" applyFill="1" applyBorder="1" applyAlignment="1">
      <alignment horizontal="center"/>
    </xf>
    <xf numFmtId="0" fontId="1" fillId="0" borderId="2" xfId="40" applyFont="1" applyFill="1" applyBorder="1" applyAlignment="1">
      <alignment horizontal="right" wrapText="1"/>
    </xf>
    <xf numFmtId="0" fontId="1" fillId="0" borderId="2" xfId="40" applyFont="1" applyFill="1" applyBorder="1" applyAlignment="1">
      <alignment wrapText="1"/>
    </xf>
    <xf numFmtId="0" fontId="1" fillId="2" borderId="1" xfId="41" applyFont="1" applyFill="1" applyBorder="1" applyAlignment="1">
      <alignment horizontal="center"/>
    </xf>
    <xf numFmtId="0" fontId="1" fillId="0" borderId="2" xfId="41" applyFont="1" applyFill="1" applyBorder="1" applyAlignment="1">
      <alignment horizontal="right" wrapText="1"/>
    </xf>
    <xf numFmtId="0" fontId="1" fillId="0" borderId="2" xfId="41" applyFont="1" applyFill="1" applyBorder="1" applyAlignment="1">
      <alignment wrapText="1"/>
    </xf>
    <xf numFmtId="0" fontId="1" fillId="2" borderId="1" xfId="42" applyFont="1" applyFill="1" applyBorder="1" applyAlignment="1">
      <alignment horizontal="center"/>
    </xf>
    <xf numFmtId="0" fontId="1" fillId="0" borderId="2" xfId="42" applyFont="1" applyFill="1" applyBorder="1" applyAlignment="1">
      <alignment wrapText="1"/>
    </xf>
    <xf numFmtId="0" fontId="1" fillId="0" borderId="2" xfId="42" applyFont="1" applyFill="1" applyBorder="1" applyAlignment="1">
      <alignment horizontal="right" wrapText="1"/>
    </xf>
    <xf numFmtId="0" fontId="1" fillId="2" borderId="1" xfId="43" applyFont="1" applyFill="1" applyBorder="1" applyAlignment="1">
      <alignment horizontal="center"/>
    </xf>
    <xf numFmtId="0" fontId="1" fillId="0" borderId="2" xfId="43" applyFont="1" applyFill="1" applyBorder="1" applyAlignment="1">
      <alignment wrapText="1"/>
    </xf>
    <xf numFmtId="0" fontId="1" fillId="0" borderId="2" xfId="43" applyFont="1" applyFill="1" applyBorder="1" applyAlignment="1">
      <alignment horizontal="right" wrapText="1"/>
    </xf>
    <xf numFmtId="0" fontId="1" fillId="2" borderId="10" xfId="43" applyFont="1" applyFill="1" applyBorder="1" applyAlignment="1">
      <alignment horizontal="center"/>
    </xf>
    <xf numFmtId="0" fontId="1" fillId="0" borderId="0" xfId="43" applyFont="1" applyFill="1" applyBorder="1" applyAlignment="1">
      <alignment horizontal="right" wrapText="1"/>
    </xf>
    <xf numFmtId="0" fontId="1" fillId="0" borderId="0" xfId="43" applyFont="1" applyFill="1" applyBorder="1" applyAlignment="1">
      <alignment horizontal="center"/>
    </xf>
    <xf numFmtId="2" fontId="14" fillId="8" borderId="0" xfId="0" applyNumberFormat="1" applyFont="1" applyFill="1"/>
    <xf numFmtId="2" fontId="3" fillId="8" borderId="0" xfId="0" applyNumberFormat="1" applyFont="1" applyFill="1"/>
    <xf numFmtId="164" fontId="14" fillId="8" borderId="0" xfId="0" applyNumberFormat="1" applyFont="1" applyFill="1"/>
    <xf numFmtId="2" fontId="0" fillId="8" borderId="0" xfId="36" applyNumberFormat="1" applyFont="1" applyFill="1"/>
    <xf numFmtId="1" fontId="14" fillId="0" borderId="0" xfId="0" applyNumberFormat="1" applyFont="1" applyFill="1"/>
    <xf numFmtId="164" fontId="3" fillId="0" borderId="0" xfId="0" applyNumberFormat="1" applyFont="1" applyFill="1"/>
    <xf numFmtId="164" fontId="3" fillId="8" borderId="0" xfId="0" applyNumberFormat="1" applyFont="1" applyFill="1"/>
    <xf numFmtId="1" fontId="14" fillId="8" borderId="0" xfId="0" applyNumberFormat="1" applyFont="1" applyFill="1"/>
    <xf numFmtId="43" fontId="14" fillId="0" borderId="9" xfId="36" applyFont="1" applyFill="1" applyBorder="1" applyAlignment="1">
      <alignment horizontal="left" vertical="center"/>
    </xf>
    <xf numFmtId="0" fontId="1" fillId="2" borderId="1" xfId="44" applyFont="1" applyFill="1" applyBorder="1" applyAlignment="1">
      <alignment horizontal="center"/>
    </xf>
    <xf numFmtId="0" fontId="1" fillId="0" borderId="2" xfId="44" applyFont="1" applyFill="1" applyBorder="1" applyAlignment="1">
      <alignment wrapText="1"/>
    </xf>
    <xf numFmtId="0" fontId="1" fillId="0" borderId="2" xfId="44" applyFont="1" applyFill="1" applyBorder="1" applyAlignment="1">
      <alignment horizontal="right" wrapText="1"/>
    </xf>
    <xf numFmtId="0" fontId="1" fillId="0" borderId="0" xfId="40" applyFont="1" applyFill="1" applyBorder="1" applyAlignment="1">
      <alignment wrapText="1"/>
    </xf>
    <xf numFmtId="1" fontId="0" fillId="0" borderId="0" xfId="0" applyNumberFormat="1" applyFill="1"/>
    <xf numFmtId="2" fontId="14" fillId="0" borderId="0" xfId="0" applyNumberFormat="1" applyFont="1" applyFill="1" applyBorder="1"/>
    <xf numFmtId="2" fontId="14" fillId="0" borderId="0" xfId="0" applyNumberFormat="1" applyFont="1" applyFill="1" applyBorder="1" applyAlignment="1">
      <alignment horizontal="center"/>
    </xf>
    <xf numFmtId="2" fontId="0" fillId="0" borderId="0" xfId="0" applyNumberFormat="1" applyFill="1"/>
    <xf numFmtId="2" fontId="0" fillId="0" borderId="0" xfId="36" applyNumberFormat="1" applyFont="1" applyFill="1"/>
    <xf numFmtId="2" fontId="3" fillId="0" borderId="0" xfId="0" applyNumberFormat="1" applyFont="1" applyFill="1" applyBorder="1"/>
    <xf numFmtId="2" fontId="0" fillId="0" borderId="11" xfId="0" applyNumberFormat="1" applyFill="1" applyBorder="1" applyAlignment="1">
      <alignment horizontal="center"/>
    </xf>
    <xf numFmtId="2" fontId="14" fillId="0" borderId="11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1" fillId="0" borderId="13" xfId="40" applyFont="1" applyFill="1" applyBorder="1" applyAlignment="1">
      <alignment horizontal="right" wrapText="1"/>
    </xf>
    <xf numFmtId="0" fontId="16" fillId="9" borderId="6" xfId="0" applyFont="1" applyFill="1" applyBorder="1" applyAlignment="1">
      <alignment horizontal="center"/>
    </xf>
    <xf numFmtId="0" fontId="18" fillId="0" borderId="6" xfId="0" applyFont="1" applyBorder="1" applyAlignment="1">
      <alignment horizontal="left"/>
    </xf>
    <xf numFmtId="1" fontId="18" fillId="0" borderId="6" xfId="0" applyNumberFormat="1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2" fontId="1" fillId="2" borderId="1" xfId="38" applyNumberFormat="1" applyFont="1" applyFill="1" applyBorder="1" applyAlignment="1">
      <alignment horizontal="center"/>
    </xf>
    <xf numFmtId="2" fontId="1" fillId="0" borderId="2" xfId="38" applyNumberFormat="1" applyFont="1" applyFill="1" applyBorder="1" applyAlignment="1">
      <alignment horizontal="right" wrapText="1"/>
    </xf>
    <xf numFmtId="167" fontId="1" fillId="2" borderId="1" xfId="38" applyNumberFormat="1" applyFont="1" applyFill="1" applyBorder="1" applyAlignment="1">
      <alignment horizontal="center"/>
    </xf>
    <xf numFmtId="167" fontId="1" fillId="0" borderId="2" xfId="38" applyNumberFormat="1" applyFont="1" applyFill="1" applyBorder="1" applyAlignment="1">
      <alignment horizontal="right" wrapText="1"/>
    </xf>
    <xf numFmtId="167" fontId="0" fillId="0" borderId="0" xfId="0" applyNumberFormat="1"/>
    <xf numFmtId="167" fontId="1" fillId="0" borderId="2" xfId="41" applyNumberFormat="1" applyFont="1" applyFill="1" applyBorder="1" applyAlignment="1">
      <alignment horizontal="right" wrapText="1"/>
    </xf>
    <xf numFmtId="167" fontId="1" fillId="2" borderId="1" xfId="39" applyNumberFormat="1" applyFont="1" applyFill="1" applyBorder="1" applyAlignment="1">
      <alignment horizontal="center"/>
    </xf>
    <xf numFmtId="167" fontId="1" fillId="0" borderId="2" xfId="39" applyNumberFormat="1" applyFont="1" applyFill="1" applyBorder="1" applyAlignment="1">
      <alignment horizontal="right" wrapText="1"/>
    </xf>
    <xf numFmtId="167" fontId="1" fillId="2" borderId="1" xfId="40" applyNumberFormat="1" applyFont="1" applyFill="1" applyBorder="1" applyAlignment="1">
      <alignment horizontal="center"/>
    </xf>
    <xf numFmtId="167" fontId="1" fillId="0" borderId="2" xfId="40" applyNumberFormat="1" applyFont="1" applyFill="1" applyBorder="1" applyAlignment="1">
      <alignment horizontal="right" wrapText="1"/>
    </xf>
    <xf numFmtId="2" fontId="1" fillId="2" borderId="1" xfId="41" applyNumberFormat="1" applyFont="1" applyFill="1" applyBorder="1" applyAlignment="1">
      <alignment horizontal="center"/>
    </xf>
    <xf numFmtId="2" fontId="1" fillId="0" borderId="2" xfId="41" applyNumberFormat="1" applyFont="1" applyFill="1" applyBorder="1" applyAlignment="1">
      <alignment horizontal="right" wrapText="1"/>
    </xf>
    <xf numFmtId="2" fontId="1" fillId="0" borderId="0" xfId="43" applyNumberFormat="1" applyFont="1" applyFill="1" applyBorder="1" applyAlignment="1">
      <alignment horizontal="center"/>
    </xf>
    <xf numFmtId="2" fontId="1" fillId="0" borderId="0" xfId="43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" fillId="0" borderId="2" xfId="43" applyNumberFormat="1" applyFont="1" applyFill="1" applyBorder="1" applyAlignment="1">
      <alignment horizontal="right" wrapText="1"/>
    </xf>
    <xf numFmtId="2" fontId="1" fillId="0" borderId="4" xfId="43" applyNumberFormat="1" applyFont="1" applyFill="1" applyBorder="1" applyAlignment="1">
      <alignment horizontal="right" wrapText="1"/>
    </xf>
    <xf numFmtId="2" fontId="1" fillId="0" borderId="2" xfId="42" applyNumberFormat="1" applyFont="1" applyFill="1" applyBorder="1" applyAlignment="1">
      <alignment horizontal="right" wrapText="1"/>
    </xf>
    <xf numFmtId="2" fontId="1" fillId="2" borderId="1" xfId="39" applyNumberFormat="1" applyFont="1" applyFill="1" applyBorder="1" applyAlignment="1">
      <alignment horizontal="center"/>
    </xf>
    <xf numFmtId="2" fontId="1" fillId="0" borderId="2" xfId="39" applyNumberFormat="1" applyFont="1" applyFill="1" applyBorder="1" applyAlignment="1">
      <alignment horizontal="right" wrapText="1"/>
    </xf>
    <xf numFmtId="2" fontId="1" fillId="2" borderId="1" xfId="44" applyNumberFormat="1" applyFont="1" applyFill="1" applyBorder="1" applyAlignment="1">
      <alignment horizontal="center"/>
    </xf>
    <xf numFmtId="2" fontId="1" fillId="0" borderId="2" xfId="44" applyNumberFormat="1" applyFont="1" applyFill="1" applyBorder="1" applyAlignment="1">
      <alignment horizontal="right" wrapText="1"/>
    </xf>
    <xf numFmtId="2" fontId="1" fillId="2" borderId="1" xfId="40" applyNumberFormat="1" applyFont="1" applyFill="1" applyBorder="1" applyAlignment="1">
      <alignment horizontal="center"/>
    </xf>
    <xf numFmtId="2" fontId="1" fillId="0" borderId="2" xfId="40" applyNumberFormat="1" applyFont="1" applyFill="1" applyBorder="1" applyAlignment="1">
      <alignment horizontal="right" wrapText="1"/>
    </xf>
    <xf numFmtId="1" fontId="1" fillId="2" borderId="1" xfId="40" applyNumberFormat="1" applyFont="1" applyFill="1" applyBorder="1" applyAlignment="1">
      <alignment horizontal="center"/>
    </xf>
    <xf numFmtId="1" fontId="1" fillId="0" borderId="2" xfId="40" applyNumberFormat="1" applyFont="1" applyFill="1" applyBorder="1" applyAlignment="1">
      <alignment horizontal="right" wrapText="1"/>
    </xf>
    <xf numFmtId="1" fontId="0" fillId="0" borderId="0" xfId="0" applyNumberFormat="1"/>
    <xf numFmtId="1" fontId="1" fillId="2" borderId="1" xfId="44" applyNumberFormat="1" applyFont="1" applyFill="1" applyBorder="1" applyAlignment="1">
      <alignment horizontal="center"/>
    </xf>
    <xf numFmtId="1" fontId="1" fillId="0" borderId="2" xfId="44" applyNumberFormat="1" applyFont="1" applyFill="1" applyBorder="1" applyAlignment="1">
      <alignment horizontal="right" wrapText="1"/>
    </xf>
    <xf numFmtId="1" fontId="1" fillId="2" borderId="1" xfId="39" applyNumberFormat="1" applyFont="1" applyFill="1" applyBorder="1" applyAlignment="1">
      <alignment horizontal="center"/>
    </xf>
    <xf numFmtId="1" fontId="1" fillId="0" borderId="2" xfId="39" applyNumberFormat="1" applyFont="1" applyFill="1" applyBorder="1" applyAlignment="1">
      <alignment horizontal="right" wrapText="1"/>
    </xf>
    <xf numFmtId="1" fontId="1" fillId="2" borderId="1" xfId="42" applyNumberFormat="1" applyFont="1" applyFill="1" applyBorder="1" applyAlignment="1">
      <alignment horizontal="center"/>
    </xf>
    <xf numFmtId="1" fontId="1" fillId="0" borderId="2" xfId="42" applyNumberFormat="1" applyFont="1" applyFill="1" applyBorder="1" applyAlignment="1">
      <alignment horizontal="right" wrapText="1"/>
    </xf>
    <xf numFmtId="1" fontId="1" fillId="2" borderId="1" xfId="41" applyNumberFormat="1" applyFont="1" applyFill="1" applyBorder="1" applyAlignment="1">
      <alignment horizontal="center"/>
    </xf>
    <xf numFmtId="1" fontId="1" fillId="0" borderId="2" xfId="41" applyNumberFormat="1" applyFont="1" applyFill="1" applyBorder="1" applyAlignment="1">
      <alignment horizontal="right" wrapText="1"/>
    </xf>
    <xf numFmtId="1" fontId="1" fillId="2" borderId="1" xfId="43" applyNumberFormat="1" applyFont="1" applyFill="1" applyBorder="1" applyAlignment="1">
      <alignment horizontal="center"/>
    </xf>
    <xf numFmtId="1" fontId="1" fillId="0" borderId="2" xfId="43" applyNumberFormat="1" applyFont="1" applyFill="1" applyBorder="1" applyAlignment="1">
      <alignment horizontal="right" wrapText="1"/>
    </xf>
    <xf numFmtId="1" fontId="1" fillId="2" borderId="1" xfId="38" applyNumberFormat="1" applyFont="1" applyFill="1" applyBorder="1" applyAlignment="1">
      <alignment horizontal="center"/>
    </xf>
    <xf numFmtId="1" fontId="1" fillId="0" borderId="2" xfId="38" applyNumberFormat="1" applyFont="1" applyFill="1" applyBorder="1" applyAlignment="1">
      <alignment horizontal="right" wrapText="1"/>
    </xf>
    <xf numFmtId="0" fontId="16" fillId="9" borderId="14" xfId="0" applyFont="1" applyFill="1" applyBorder="1" applyAlignment="1">
      <alignment horizontal="center"/>
    </xf>
    <xf numFmtId="0" fontId="1" fillId="0" borderId="15" xfId="37" applyFont="1" applyFill="1" applyBorder="1" applyAlignment="1">
      <alignment wrapText="1"/>
    </xf>
    <xf numFmtId="0" fontId="1" fillId="0" borderId="0" xfId="37" applyFont="1" applyFill="1" applyBorder="1" applyAlignment="1">
      <alignment horizontal="center"/>
    </xf>
    <xf numFmtId="0" fontId="1" fillId="0" borderId="0" xfId="37" applyFont="1" applyFill="1" applyBorder="1" applyAlignment="1">
      <alignment wrapText="1"/>
    </xf>
    <xf numFmtId="0" fontId="1" fillId="0" borderId="0" xfId="37" applyFont="1" applyFill="1" applyBorder="1" applyAlignment="1">
      <alignment horizontal="right" wrapText="1"/>
    </xf>
    <xf numFmtId="0" fontId="1" fillId="0" borderId="0" xfId="38" applyFont="1" applyFill="1" applyBorder="1" applyAlignment="1">
      <alignment wrapText="1"/>
    </xf>
    <xf numFmtId="166" fontId="1" fillId="0" borderId="0" xfId="37" applyNumberFormat="1" applyFont="1" applyFill="1" applyBorder="1" applyAlignment="1">
      <alignment horizontal="right" wrapText="1"/>
    </xf>
    <xf numFmtId="0" fontId="14" fillId="0" borderId="9" xfId="0" applyFont="1" applyFill="1" applyBorder="1" applyAlignment="1">
      <alignment horizontal="center"/>
    </xf>
    <xf numFmtId="165" fontId="3" fillId="0" borderId="0" xfId="0" applyNumberFormat="1" applyFont="1" applyFill="1"/>
    <xf numFmtId="165" fontId="14" fillId="0" borderId="9" xfId="0" applyNumberFormat="1" applyFont="1" applyFill="1" applyBorder="1"/>
    <xf numFmtId="0" fontId="16" fillId="9" borderId="6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top" wrapText="1"/>
    </xf>
  </cellXfs>
  <cellStyles count="45">
    <cellStyle name="2x indented GHG Textfiels" xfId="11"/>
    <cellStyle name="5x indented GHG Textfiels" xfId="12"/>
    <cellStyle name="AggCels" xfId="8"/>
    <cellStyle name="Bold GHG Numbers (0.00)" xfId="13"/>
    <cellStyle name="Comma 2" xfId="35"/>
    <cellStyle name="Dezimal_Energiekosten_test 2" xfId="26"/>
    <cellStyle name="Headline" xfId="14"/>
    <cellStyle name="Hyperlink 2" xfId="27"/>
    <cellStyle name="InputCells" xfId="9"/>
    <cellStyle name="Komma" xfId="36" builtinId="3"/>
    <cellStyle name="Komma 2" xfId="28"/>
    <cellStyle name="KP_thin_border_dark_grey" xfId="15"/>
    <cellStyle name="Link 2" xfId="29"/>
    <cellStyle name="Normal" xfId="0" builtinId="0"/>
    <cellStyle name="Normal 2" xfId="5"/>
    <cellStyle name="Normal 2 2" xfId="16"/>
    <cellStyle name="Normal 3" xfId="10"/>
    <cellStyle name="Normal 3 2" xfId="33"/>
    <cellStyle name="Normal 4" xfId="25"/>
    <cellStyle name="Normal 5" xfId="32"/>
    <cellStyle name="Normal 6" xfId="34"/>
    <cellStyle name="Normal 7" xfId="4"/>
    <cellStyle name="Normal GHG Numbers (0.00)" xfId="17"/>
    <cellStyle name="Normal GHG Textfiels Bold" xfId="7"/>
    <cellStyle name="Normal GHG Textfiels Bold 2" xfId="18"/>
    <cellStyle name="Normal GHG whole table" xfId="19"/>
    <cellStyle name="Normal GHG-Shade" xfId="20"/>
    <cellStyle name="Normal_El" xfId="42"/>
    <cellStyle name="Normal_Ellastbiler" xfId="44"/>
    <cellStyle name="Normal_Fly" xfId="3"/>
    <cellStyle name="Normal_Færger" xfId="2"/>
    <cellStyle name="Normál_Munka1" xfId="21"/>
    <cellStyle name="Normal_Plug-in" xfId="43"/>
    <cellStyle name="Normal_Plug-in &amp; el" xfId="41"/>
    <cellStyle name="Normal_Sheet1" xfId="1"/>
    <cellStyle name="Normal_Slidrelateret PM2,5" xfId="37"/>
    <cellStyle name="Normal_Vej busser" xfId="40"/>
    <cellStyle name="Normal_Vej lastbiler" xfId="39"/>
    <cellStyle name="Normal_Vej personbiler og varebiler" xfId="38"/>
    <cellStyle name="Pattern" xfId="22"/>
    <cellStyle name="Percent 2" xfId="6"/>
    <cellStyle name="Procent 2" xfId="31"/>
    <cellStyle name="Standard 2" xfId="24"/>
    <cellStyle name="Standard_0 - Inhalt, Erläuterungen, Einheiten" xfId="30"/>
    <cellStyle name="Обычный_CRF Software v1.20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tabSelected="1" zoomScale="90" zoomScaleNormal="90" workbookViewId="0"/>
  </sheetViews>
  <sheetFormatPr defaultRowHeight="12.6" customHeight="1"/>
  <cols>
    <col min="1" max="1" width="5.5703125" bestFit="1" customWidth="1"/>
    <col min="2" max="2" width="13.85546875" bestFit="1" customWidth="1"/>
    <col min="3" max="3" width="15.42578125" bestFit="1" customWidth="1"/>
    <col min="4" max="4" width="12.28515625" style="133" bestFit="1" customWidth="1"/>
    <col min="5" max="5" width="23.42578125" style="133" bestFit="1" customWidth="1"/>
    <col min="6" max="6" width="12.7109375" style="1" bestFit="1" customWidth="1"/>
    <col min="7" max="7" width="13.5703125" style="1" bestFit="1" customWidth="1"/>
    <col min="8" max="8" width="15.7109375" style="111" bestFit="1" customWidth="1"/>
    <col min="9" max="9" width="13.42578125" style="111" bestFit="1" customWidth="1"/>
    <col min="10" max="10" width="13.5703125" style="111" bestFit="1" customWidth="1"/>
    <col min="11" max="11" width="13.7109375" style="111" bestFit="1" customWidth="1"/>
    <col min="12" max="12" width="12.7109375" style="111" bestFit="1" customWidth="1"/>
    <col min="13" max="14" width="13.5703125" style="111" bestFit="1" customWidth="1"/>
    <col min="15" max="15" width="13.7109375" style="111" bestFit="1" customWidth="1"/>
    <col min="16" max="16" width="24.42578125" style="1" bestFit="1" customWidth="1"/>
    <col min="17" max="17" width="25.85546875" style="1" bestFit="1" customWidth="1"/>
    <col min="18" max="18" width="28" style="111" bestFit="1" customWidth="1"/>
    <col min="19" max="19" width="25.7109375" style="111" bestFit="1" customWidth="1"/>
    <col min="20" max="20" width="25.85546875" style="111" bestFit="1" customWidth="1"/>
    <col min="21" max="21" width="26" style="111" bestFit="1" customWidth="1"/>
    <col min="22" max="22" width="24.7109375" style="111" bestFit="1" customWidth="1"/>
    <col min="23" max="24" width="25.85546875" style="111" bestFit="1" customWidth="1"/>
    <col min="25" max="25" width="26.140625" style="111" bestFit="1" customWidth="1"/>
  </cols>
  <sheetData>
    <row r="1" spans="1:25" ht="12.6" customHeight="1">
      <c r="A1" s="56" t="s">
        <v>206</v>
      </c>
      <c r="B1" s="56" t="s">
        <v>207</v>
      </c>
      <c r="C1" s="56" t="s">
        <v>131</v>
      </c>
      <c r="D1" s="144" t="s">
        <v>184</v>
      </c>
      <c r="E1" s="144" t="s">
        <v>185</v>
      </c>
      <c r="F1" s="107" t="s">
        <v>186</v>
      </c>
      <c r="G1" s="107" t="s">
        <v>187</v>
      </c>
      <c r="H1" s="109" t="s">
        <v>188</v>
      </c>
      <c r="I1" s="109" t="s">
        <v>189</v>
      </c>
      <c r="J1" s="109" t="s">
        <v>190</v>
      </c>
      <c r="K1" s="109" t="s">
        <v>191</v>
      </c>
      <c r="L1" s="109" t="s">
        <v>192</v>
      </c>
      <c r="M1" s="109" t="s">
        <v>193</v>
      </c>
      <c r="N1" s="109" t="s">
        <v>194</v>
      </c>
      <c r="O1" s="109" t="s">
        <v>195</v>
      </c>
      <c r="P1" s="107" t="s">
        <v>196</v>
      </c>
      <c r="Q1" s="107" t="s">
        <v>197</v>
      </c>
      <c r="R1" s="109" t="s">
        <v>198</v>
      </c>
      <c r="S1" s="109" t="s">
        <v>199</v>
      </c>
      <c r="T1" s="109" t="s">
        <v>200</v>
      </c>
      <c r="U1" s="109" t="s">
        <v>201</v>
      </c>
      <c r="V1" s="109" t="s">
        <v>202</v>
      </c>
      <c r="W1" s="109" t="s">
        <v>203</v>
      </c>
      <c r="X1" s="109" t="s">
        <v>204</v>
      </c>
      <c r="Y1" s="109" t="s">
        <v>205</v>
      </c>
    </row>
    <row r="2" spans="1:25" ht="12.6" customHeight="1">
      <c r="A2" s="57">
        <v>2020</v>
      </c>
      <c r="B2" s="58" t="s">
        <v>262</v>
      </c>
      <c r="C2" s="58" t="s">
        <v>3</v>
      </c>
      <c r="D2" s="145">
        <v>3059362045.908433</v>
      </c>
      <c r="E2" s="145">
        <v>13418672098.535643</v>
      </c>
      <c r="F2" s="108">
        <v>64.149575532095085</v>
      </c>
      <c r="G2" s="108">
        <v>2.7066573397779168</v>
      </c>
      <c r="H2" s="110">
        <v>1.4828849843444694E-2</v>
      </c>
      <c r="I2" s="110">
        <v>1.1844171608160149E-3</v>
      </c>
      <c r="J2" s="110">
        <v>0.58025406671250779</v>
      </c>
      <c r="K2" s="110">
        <v>8.2436670005142029E-3</v>
      </c>
      <c r="L2" s="110">
        <v>8.4214259266300884E-2</v>
      </c>
      <c r="M2" s="110">
        <v>188.12548515504045</v>
      </c>
      <c r="N2" s="110">
        <v>2.9257325355249017E-4</v>
      </c>
      <c r="O2" s="110">
        <v>1.2760941862448125E-2</v>
      </c>
      <c r="P2" s="108">
        <v>44.652557487462346</v>
      </c>
      <c r="Q2" s="108">
        <v>1.8840213900219425</v>
      </c>
      <c r="R2" s="110">
        <v>5.4430947164506496E-3</v>
      </c>
      <c r="S2" s="110">
        <v>8.2443655977136902E-4</v>
      </c>
      <c r="T2" s="110">
        <v>0.41219438672845227</v>
      </c>
      <c r="U2" s="110">
        <v>1.9215590394514419E-3</v>
      </c>
      <c r="V2" s="110">
        <v>1.781872501646984E-2</v>
      </c>
      <c r="W2" s="110">
        <v>130.94839632320546</v>
      </c>
      <c r="X2" s="110">
        <v>2.2277876189694014E-5</v>
      </c>
      <c r="Y2" s="110">
        <v>4.0059372172751668E-3</v>
      </c>
    </row>
    <row r="3" spans="1:25" ht="12.6" customHeight="1">
      <c r="A3" s="57">
        <v>2021</v>
      </c>
      <c r="B3" s="58" t="s">
        <v>262</v>
      </c>
      <c r="C3" s="58" t="s">
        <v>3</v>
      </c>
      <c r="D3" s="145">
        <v>3256872223.8105292</v>
      </c>
      <c r="E3" s="145">
        <v>14336429446.335457</v>
      </c>
      <c r="F3" s="108">
        <v>64.710341407723561</v>
      </c>
      <c r="G3" s="108">
        <v>2.7296454073316543</v>
      </c>
      <c r="H3" s="110">
        <v>1.4158353593662753E-2</v>
      </c>
      <c r="I3" s="110">
        <v>1.1927335833722254E-3</v>
      </c>
      <c r="J3" s="110">
        <v>0.56695490226755463</v>
      </c>
      <c r="K3" s="110">
        <v>7.6820983276889802E-3</v>
      </c>
      <c r="L3" s="110">
        <v>8.2559481653708147E-2</v>
      </c>
      <c r="M3" s="110">
        <v>189.46312685705331</v>
      </c>
      <c r="N3" s="110">
        <v>2.467944024653784E-4</v>
      </c>
      <c r="O3" s="110">
        <v>1.2604336198842591E-2</v>
      </c>
      <c r="P3" s="108">
        <v>44.596789238035093</v>
      </c>
      <c r="Q3" s="108">
        <v>1.8812050481750457</v>
      </c>
      <c r="R3" s="110">
        <v>4.8605290592780188E-3</v>
      </c>
      <c r="S3" s="110">
        <v>8.220028990363E-4</v>
      </c>
      <c r="T3" s="110">
        <v>0.39671251675003916</v>
      </c>
      <c r="U3" s="110">
        <v>1.7431574373402915E-3</v>
      </c>
      <c r="V3" s="110">
        <v>1.7426631790286907E-2</v>
      </c>
      <c r="W3" s="110">
        <v>130.57336668315926</v>
      </c>
      <c r="X3" s="110">
        <v>1.8340039652925797E-5</v>
      </c>
      <c r="Y3" s="110">
        <v>4.0038463573400292E-3</v>
      </c>
    </row>
    <row r="4" spans="1:25" ht="12.6" customHeight="1">
      <c r="A4" s="57">
        <v>2022</v>
      </c>
      <c r="B4" s="58" t="s">
        <v>262</v>
      </c>
      <c r="C4" s="58" t="s">
        <v>3</v>
      </c>
      <c r="D4" s="145">
        <v>3146112423.4622498</v>
      </c>
      <c r="E4" s="145">
        <v>13896413411.507055</v>
      </c>
      <c r="F4" s="108">
        <v>64.680288322409254</v>
      </c>
      <c r="G4" s="108">
        <v>2.7291170504756317</v>
      </c>
      <c r="H4" s="110">
        <v>1.2874204764643543E-2</v>
      </c>
      <c r="I4" s="110">
        <v>1.1944201273838078E-3</v>
      </c>
      <c r="J4" s="110">
        <v>0.55014963345672308</v>
      </c>
      <c r="K4" s="110">
        <v>6.8968328563082069E-3</v>
      </c>
      <c r="L4" s="110">
        <v>7.9499531083111627E-2</v>
      </c>
      <c r="M4" s="110">
        <v>189.71261902598155</v>
      </c>
      <c r="N4" s="110">
        <v>2.0757481774443963E-4</v>
      </c>
      <c r="O4" s="110">
        <v>1.2416835152036248E-2</v>
      </c>
      <c r="P4" s="108">
        <v>44.518055805896523</v>
      </c>
      <c r="Q4" s="108">
        <v>1.8783927577484913</v>
      </c>
      <c r="R4" s="110">
        <v>4.3265146339981899E-3</v>
      </c>
      <c r="S4" s="110">
        <v>8.2209376713826207E-4</v>
      </c>
      <c r="T4" s="110">
        <v>0.38401123825070127</v>
      </c>
      <c r="U4" s="110">
        <v>1.5868599314383591E-3</v>
      </c>
      <c r="V4" s="110">
        <v>1.7041773008338694E-2</v>
      </c>
      <c r="W4" s="110">
        <v>130.57512852730034</v>
      </c>
      <c r="X4" s="110">
        <v>1.5420466563373627E-5</v>
      </c>
      <c r="Y4" s="110">
        <v>4.0022559876037632E-3</v>
      </c>
    </row>
    <row r="5" spans="1:25" ht="12.6" customHeight="1">
      <c r="A5" s="57">
        <v>2023</v>
      </c>
      <c r="B5" s="58" t="s">
        <v>262</v>
      </c>
      <c r="C5" s="58" t="s">
        <v>3</v>
      </c>
      <c r="D5" s="145">
        <v>3074802878.4954495</v>
      </c>
      <c r="E5" s="145">
        <v>13625965498.202124</v>
      </c>
      <c r="F5" s="108">
        <v>64.658480978859998</v>
      </c>
      <c r="G5" s="108">
        <v>2.7281969124451821</v>
      </c>
      <c r="H5" s="110">
        <v>1.1453246091017543E-2</v>
      </c>
      <c r="I5" s="110">
        <v>1.1940174215404112E-3</v>
      </c>
      <c r="J5" s="110">
        <v>0.52175000560474361</v>
      </c>
      <c r="K5" s="110">
        <v>6.1039419601332081E-3</v>
      </c>
      <c r="L5" s="110">
        <v>7.5535885130632627E-2</v>
      </c>
      <c r="M5" s="110">
        <v>189.64865628917204</v>
      </c>
      <c r="N5" s="110">
        <v>1.6855197171250177E-4</v>
      </c>
      <c r="O5" s="110">
        <v>1.2117062271679923E-2</v>
      </c>
      <c r="P5" s="108">
        <v>44.431313229781161</v>
      </c>
      <c r="Q5" s="108">
        <v>1.8747327455621114</v>
      </c>
      <c r="R5" s="110">
        <v>3.7529090124628008E-3</v>
      </c>
      <c r="S5" s="110">
        <v>8.2049193323336603E-4</v>
      </c>
      <c r="T5" s="110">
        <v>0.36332682201304944</v>
      </c>
      <c r="U5" s="110">
        <v>1.4286303335672781E-3</v>
      </c>
      <c r="V5" s="110">
        <v>1.6614319853669735E-2</v>
      </c>
      <c r="W5" s="110">
        <v>130.32070539897603</v>
      </c>
      <c r="X5" s="110">
        <v>1.3199550245084436E-5</v>
      </c>
      <c r="Y5" s="110">
        <v>4.001194107643719E-3</v>
      </c>
    </row>
    <row r="6" spans="1:25" ht="12.6" customHeight="1">
      <c r="A6" s="57">
        <v>2024</v>
      </c>
      <c r="B6" s="58" t="s">
        <v>262</v>
      </c>
      <c r="C6" s="58" t="s">
        <v>3</v>
      </c>
      <c r="D6" s="145">
        <v>2988725288.1787448</v>
      </c>
      <c r="E6" s="145">
        <v>13286073986.044241</v>
      </c>
      <c r="F6" s="108">
        <v>64.642294788958708</v>
      </c>
      <c r="G6" s="108">
        <v>2.727513953107993</v>
      </c>
      <c r="H6" s="110">
        <v>1.016006690886964E-2</v>
      </c>
      <c r="I6" s="110">
        <v>1.1937185188684351E-3</v>
      </c>
      <c r="J6" s="110">
        <v>0.4922844929776754</v>
      </c>
      <c r="K6" s="110">
        <v>5.4349400793457904E-3</v>
      </c>
      <c r="L6" s="110">
        <v>7.1713812054690351E-2</v>
      </c>
      <c r="M6" s="110">
        <v>189.60118085951842</v>
      </c>
      <c r="N6" s="110">
        <v>1.3631815300745555E-4</v>
      </c>
      <c r="O6" s="110">
        <v>1.1792838009327702E-2</v>
      </c>
      <c r="P6" s="108">
        <v>44.3467082568677</v>
      </c>
      <c r="Q6" s="108">
        <v>1.8711629273049291</v>
      </c>
      <c r="R6" s="110">
        <v>3.2468741237135913E-3</v>
      </c>
      <c r="S6" s="110">
        <v>8.1892957343031628E-4</v>
      </c>
      <c r="T6" s="110">
        <v>0.34210924866873599</v>
      </c>
      <c r="U6" s="110">
        <v>1.2944239392725055E-3</v>
      </c>
      <c r="V6" s="110">
        <v>1.6221764854026835E-2</v>
      </c>
      <c r="W6" s="110">
        <v>130.07255203710432</v>
      </c>
      <c r="X6" s="110">
        <v>1.1508193837414902E-5</v>
      </c>
      <c r="Y6" s="110">
        <v>4.0004207686740291E-3</v>
      </c>
    </row>
    <row r="7" spans="1:25" ht="12.6" customHeight="1">
      <c r="A7" s="57">
        <v>2025</v>
      </c>
      <c r="B7" s="58" t="s">
        <v>262</v>
      </c>
      <c r="C7" s="58" t="s">
        <v>3</v>
      </c>
      <c r="D7" s="145">
        <v>2876895368.7031927</v>
      </c>
      <c r="E7" s="145">
        <v>12827429536.296906</v>
      </c>
      <c r="F7" s="108">
        <v>64.825639837105626</v>
      </c>
      <c r="G7" s="108">
        <v>2.7273173129696318</v>
      </c>
      <c r="H7" s="110">
        <v>9.0598943220423535E-3</v>
      </c>
      <c r="I7" s="110">
        <v>1.1730658025761187E-3</v>
      </c>
      <c r="J7" s="110">
        <v>0.46426512419908561</v>
      </c>
      <c r="K7" s="110">
        <v>4.8910292792514048E-3</v>
      </c>
      <c r="L7" s="110">
        <v>6.8298731381783814E-2</v>
      </c>
      <c r="M7" s="110">
        <v>186.51803150896063</v>
      </c>
      <c r="N7" s="110">
        <v>1.1030804568036397E-4</v>
      </c>
      <c r="O7" s="110">
        <v>1.1468532207437144E-2</v>
      </c>
      <c r="P7" s="108">
        <v>44.4018253920066</v>
      </c>
      <c r="Q7" s="108">
        <v>1.868055100163607</v>
      </c>
      <c r="R7" s="110">
        <v>2.8209332497954672E-3</v>
      </c>
      <c r="S7" s="110">
        <v>8.0348243488535809E-4</v>
      </c>
      <c r="T7" s="110">
        <v>0.32207013813512375</v>
      </c>
      <c r="U7" s="110">
        <v>1.1849241017246233E-3</v>
      </c>
      <c r="V7" s="110">
        <v>1.588987260607428E-2</v>
      </c>
      <c r="W7" s="110">
        <v>127.75409681002886</v>
      </c>
      <c r="X7" s="110">
        <v>1.0437366235475489E-5</v>
      </c>
      <c r="Y7" s="110">
        <v>3.9999643163033055E-3</v>
      </c>
    </row>
    <row r="8" spans="1:25" ht="12.6" customHeight="1">
      <c r="A8" s="57">
        <v>2026</v>
      </c>
      <c r="B8" s="58" t="s">
        <v>262</v>
      </c>
      <c r="C8" s="58" t="s">
        <v>3</v>
      </c>
      <c r="D8" s="145">
        <v>2751026009.7275357</v>
      </c>
      <c r="E8" s="145">
        <v>12301664739.790276</v>
      </c>
      <c r="F8" s="108">
        <v>64.803702733538358</v>
      </c>
      <c r="G8" s="108">
        <v>2.7267873358057413</v>
      </c>
      <c r="H8" s="110">
        <v>8.1396952693273961E-3</v>
      </c>
      <c r="I8" s="110">
        <v>1.1738595973485042E-3</v>
      </c>
      <c r="J8" s="110">
        <v>0.43609091859116228</v>
      </c>
      <c r="K8" s="110">
        <v>4.4638958070901064E-3</v>
      </c>
      <c r="L8" s="110">
        <v>6.5107746347845608E-2</v>
      </c>
      <c r="M8" s="110">
        <v>186.63427810228319</v>
      </c>
      <c r="N8" s="110">
        <v>9.0243676335248707E-5</v>
      </c>
      <c r="O8" s="110">
        <v>1.113305409046712E-2</v>
      </c>
      <c r="P8" s="108">
        <v>44.315986881121482</v>
      </c>
      <c r="Q8" s="108">
        <v>1.8647124578367036</v>
      </c>
      <c r="R8" s="110">
        <v>2.472646248735891E-3</v>
      </c>
      <c r="S8" s="110">
        <v>8.0274342857035831E-4</v>
      </c>
      <c r="T8" s="110">
        <v>0.30211192863058667</v>
      </c>
      <c r="U8" s="110">
        <v>1.0983603132520053E-3</v>
      </c>
      <c r="V8" s="110">
        <v>1.5601427401961646E-2</v>
      </c>
      <c r="W8" s="110">
        <v>127.62977840875544</v>
      </c>
      <c r="X8" s="110">
        <v>9.6510090525519155E-6</v>
      </c>
      <c r="Y8" s="110">
        <v>3.9996332897317835E-3</v>
      </c>
    </row>
    <row r="9" spans="1:25" ht="12.6" customHeight="1">
      <c r="A9" s="57">
        <v>2027</v>
      </c>
      <c r="B9" s="58" t="s">
        <v>262</v>
      </c>
      <c r="C9" s="58" t="s">
        <v>3</v>
      </c>
      <c r="D9" s="145">
        <v>2621161642.4894447</v>
      </c>
      <c r="E9" s="145">
        <v>11753556195.814753</v>
      </c>
      <c r="F9" s="108">
        <v>64.782571010851584</v>
      </c>
      <c r="G9" s="108">
        <v>2.7262910992675518</v>
      </c>
      <c r="H9" s="110">
        <v>7.3882612362295777E-3</v>
      </c>
      <c r="I9" s="110">
        <v>1.1746675326539677E-3</v>
      </c>
      <c r="J9" s="110">
        <v>0.40630023659216868</v>
      </c>
      <c r="K9" s="110">
        <v>4.1283772015785741E-3</v>
      </c>
      <c r="L9" s="110">
        <v>6.201858709545658E-2</v>
      </c>
      <c r="M9" s="110">
        <v>186.75277667498594</v>
      </c>
      <c r="N9" s="110">
        <v>7.4512718668288177E-5</v>
      </c>
      <c r="O9" s="110">
        <v>1.0786217982082694E-2</v>
      </c>
      <c r="P9" s="108">
        <v>44.232242025196875</v>
      </c>
      <c r="Q9" s="108">
        <v>1.8614569606035338</v>
      </c>
      <c r="R9" s="110">
        <v>2.1899516481323467E-3</v>
      </c>
      <c r="S9" s="110">
        <v>8.0203946513311068E-4</v>
      </c>
      <c r="T9" s="110">
        <v>0.28118331526447909</v>
      </c>
      <c r="U9" s="110">
        <v>1.0300198727821108E-3</v>
      </c>
      <c r="V9" s="110">
        <v>1.5353878832979758E-2</v>
      </c>
      <c r="W9" s="110">
        <v>127.51105564152158</v>
      </c>
      <c r="X9" s="110">
        <v>9.1212014922026475E-6</v>
      </c>
      <c r="Y9" s="110">
        <v>3.9994417084675236E-3</v>
      </c>
    </row>
    <row r="10" spans="1:25" ht="12.6" customHeight="1">
      <c r="A10" s="57">
        <v>2028</v>
      </c>
      <c r="B10" s="58" t="s">
        <v>262</v>
      </c>
      <c r="C10" s="58" t="s">
        <v>3</v>
      </c>
      <c r="D10" s="145">
        <v>2490062920.8092279</v>
      </c>
      <c r="E10" s="145">
        <v>11195623518.718618</v>
      </c>
      <c r="F10" s="108">
        <v>64.86487592443946</v>
      </c>
      <c r="G10" s="108">
        <v>2.7238161683240207</v>
      </c>
      <c r="H10" s="110">
        <v>6.7814671410810377E-3</v>
      </c>
      <c r="I10" s="110">
        <v>1.1581640831871407E-3</v>
      </c>
      <c r="J10" s="110">
        <v>0.37450482099457616</v>
      </c>
      <c r="K10" s="110">
        <v>3.8732369299337584E-3</v>
      </c>
      <c r="L10" s="110">
        <v>5.8954839826799429E-2</v>
      </c>
      <c r="M10" s="110">
        <v>184.27932733694567</v>
      </c>
      <c r="N10" s="110">
        <v>6.2680366025534741E-5</v>
      </c>
      <c r="O10" s="110">
        <v>1.0432443015170363E-2</v>
      </c>
      <c r="P10" s="108">
        <v>44.218634955146548</v>
      </c>
      <c r="Q10" s="108">
        <v>1.8568359395668839</v>
      </c>
      <c r="R10" s="110">
        <v>1.965404107960277E-3</v>
      </c>
      <c r="S10" s="110">
        <v>7.8952490207907127E-4</v>
      </c>
      <c r="T10" s="110">
        <v>0.2590004296139759</v>
      </c>
      <c r="U10" s="110">
        <v>9.775859049662842E-4</v>
      </c>
      <c r="V10" s="110">
        <v>1.5136086062122365E-2</v>
      </c>
      <c r="W10" s="110">
        <v>125.62392495415503</v>
      </c>
      <c r="X10" s="110">
        <v>8.7077189837714603E-6</v>
      </c>
      <c r="Y10" s="110">
        <v>3.999307378104563E-3</v>
      </c>
    </row>
    <row r="11" spans="1:25" ht="12.6" customHeight="1">
      <c r="A11" s="57">
        <v>2029</v>
      </c>
      <c r="B11" s="58" t="s">
        <v>262</v>
      </c>
      <c r="C11" s="58" t="s">
        <v>3</v>
      </c>
      <c r="D11" s="145">
        <v>2358660860.3802505</v>
      </c>
      <c r="E11" s="145">
        <v>10632252094.297121</v>
      </c>
      <c r="F11" s="108">
        <v>64.780920557555419</v>
      </c>
      <c r="G11" s="108">
        <v>2.7206331101560042</v>
      </c>
      <c r="H11" s="110">
        <v>6.3123089229918626E-3</v>
      </c>
      <c r="I11" s="110">
        <v>1.1577026606916763E-3</v>
      </c>
      <c r="J11" s="110">
        <v>0.34148242248964505</v>
      </c>
      <c r="K11" s="110">
        <v>3.6835484347726602E-3</v>
      </c>
      <c r="L11" s="110">
        <v>5.5970593591824006E-2</v>
      </c>
      <c r="M11" s="110">
        <v>184.19710664566438</v>
      </c>
      <c r="N11" s="110">
        <v>5.3851427662851696E-5</v>
      </c>
      <c r="O11" s="110">
        <v>1.009282372090608E-2</v>
      </c>
      <c r="P11" s="108">
        <v>44.095651075886508</v>
      </c>
      <c r="Q11" s="108">
        <v>1.8519046549262275</v>
      </c>
      <c r="R11" s="110">
        <v>1.792140216718256E-3</v>
      </c>
      <c r="S11" s="110">
        <v>7.8803530632340899E-4</v>
      </c>
      <c r="T11" s="110">
        <v>0.23606373113413726</v>
      </c>
      <c r="U11" s="110">
        <v>9.3826216367407086E-4</v>
      </c>
      <c r="V11" s="110">
        <v>1.4951430753055066E-2</v>
      </c>
      <c r="W11" s="110">
        <v>125.38091885586472</v>
      </c>
      <c r="X11" s="110">
        <v>8.4213951790958332E-6</v>
      </c>
      <c r="Y11" s="110">
        <v>3.999234793670133E-3</v>
      </c>
    </row>
    <row r="12" spans="1:25" ht="12.6" customHeight="1">
      <c r="A12" s="57">
        <v>2030</v>
      </c>
      <c r="B12" s="58" t="s">
        <v>262</v>
      </c>
      <c r="C12" s="58" t="s">
        <v>3</v>
      </c>
      <c r="D12" s="145">
        <v>2232068237.324079</v>
      </c>
      <c r="E12" s="145">
        <v>10086747745.559517</v>
      </c>
      <c r="F12" s="108">
        <v>64.829952201295043</v>
      </c>
      <c r="G12" s="108">
        <v>2.7150761140648849</v>
      </c>
      <c r="H12" s="110">
        <v>5.9485546224416564E-3</v>
      </c>
      <c r="I12" s="110">
        <v>1.1354995139337401E-3</v>
      </c>
      <c r="J12" s="110">
        <v>0.30722920466924708</v>
      </c>
      <c r="K12" s="110">
        <v>3.5454219303823159E-3</v>
      </c>
      <c r="L12" s="110">
        <v>5.3020385816359351E-2</v>
      </c>
      <c r="M12" s="110">
        <v>180.86007159470751</v>
      </c>
      <c r="N12" s="110">
        <v>4.7458452553071994E-5</v>
      </c>
      <c r="O12" s="110">
        <v>9.7761620491389738E-3</v>
      </c>
      <c r="P12" s="108">
        <v>44.065775134440834</v>
      </c>
      <c r="Q12" s="108">
        <v>1.8454731100801998</v>
      </c>
      <c r="R12" s="110">
        <v>1.6594369010654337E-3</v>
      </c>
      <c r="S12" s="110">
        <v>7.718140234148058E-4</v>
      </c>
      <c r="T12" s="110">
        <v>0.2123448312254147</v>
      </c>
      <c r="U12" s="110">
        <v>9.0922448970881726E-4</v>
      </c>
      <c r="V12" s="110">
        <v>1.4789688079831718E-2</v>
      </c>
      <c r="W12" s="110">
        <v>122.93298043696612</v>
      </c>
      <c r="X12" s="110">
        <v>8.1963694636492896E-6</v>
      </c>
      <c r="Y12" s="110">
        <v>3.9991878232731627E-3</v>
      </c>
    </row>
    <row r="13" spans="1:25" ht="12.6" customHeight="1">
      <c r="A13" s="57">
        <v>2031</v>
      </c>
      <c r="B13" s="58" t="s">
        <v>262</v>
      </c>
      <c r="C13" s="58" t="s">
        <v>3</v>
      </c>
      <c r="D13" s="145">
        <v>2106607167.5782719</v>
      </c>
      <c r="E13" s="145">
        <v>9542800160.5119781</v>
      </c>
      <c r="F13" s="108">
        <v>64.678392140157783</v>
      </c>
      <c r="G13" s="108">
        <v>2.7088745061059574</v>
      </c>
      <c r="H13" s="110">
        <v>5.6740475956197642E-3</v>
      </c>
      <c r="I13" s="110">
        <v>1.1332865146856392E-3</v>
      </c>
      <c r="J13" s="110">
        <v>0.27228370319860945</v>
      </c>
      <c r="K13" s="110">
        <v>3.4447245252952632E-3</v>
      </c>
      <c r="L13" s="110">
        <v>5.0125700381735555E-2</v>
      </c>
      <c r="M13" s="110">
        <v>180.50377078177996</v>
      </c>
      <c r="N13" s="110">
        <v>4.2722964661374613E-5</v>
      </c>
      <c r="O13" s="110">
        <v>9.496174757458075E-3</v>
      </c>
      <c r="P13" s="108">
        <v>43.905132833292534</v>
      </c>
      <c r="Q13" s="108">
        <v>1.8388443355483151</v>
      </c>
      <c r="R13" s="110">
        <v>1.5590729062852917E-3</v>
      </c>
      <c r="S13" s="110">
        <v>7.6930012201955722E-4</v>
      </c>
      <c r="T13" s="110">
        <v>0.18818630318721399</v>
      </c>
      <c r="U13" s="110">
        <v>8.8776610339513188E-4</v>
      </c>
      <c r="V13" s="110">
        <v>1.4648682589969387E-2</v>
      </c>
      <c r="W13" s="110">
        <v>122.52997903705945</v>
      </c>
      <c r="X13" s="110">
        <v>8.0115009382246171E-6</v>
      </c>
      <c r="Y13" s="110">
        <v>3.99917224697893E-3</v>
      </c>
    </row>
    <row r="14" spans="1:25" ht="12.6" customHeight="1">
      <c r="A14" s="57">
        <v>2032</v>
      </c>
      <c r="B14" s="58" t="s">
        <v>262</v>
      </c>
      <c r="C14" s="58" t="s">
        <v>3</v>
      </c>
      <c r="D14" s="145">
        <v>1964290858.3311563</v>
      </c>
      <c r="E14" s="145">
        <v>8918946868.6066036</v>
      </c>
      <c r="F14" s="108">
        <v>64.498041214059327</v>
      </c>
      <c r="G14" s="108">
        <v>2.7014663407023916</v>
      </c>
      <c r="H14" s="110">
        <v>5.4675476652833975E-3</v>
      </c>
      <c r="I14" s="110">
        <v>1.1305668268934831E-3</v>
      </c>
      <c r="J14" s="110">
        <v>0.23757878533590618</v>
      </c>
      <c r="K14" s="110">
        <v>3.372573214088456E-3</v>
      </c>
      <c r="L14" s="110">
        <v>4.7325475465405803E-2</v>
      </c>
      <c r="M14" s="110">
        <v>180.06678652674512</v>
      </c>
      <c r="N14" s="110">
        <v>3.9304063382522865E-5</v>
      </c>
      <c r="O14" s="110">
        <v>9.258953430945743E-3</v>
      </c>
      <c r="P14" s="108">
        <v>43.729957807473482</v>
      </c>
      <c r="Q14" s="108">
        <v>1.8316061522729497</v>
      </c>
      <c r="R14" s="110">
        <v>1.4839985345460433E-3</v>
      </c>
      <c r="S14" s="110">
        <v>7.6652931946411245E-4</v>
      </c>
      <c r="T14" s="110">
        <v>0.16421552017977178</v>
      </c>
      <c r="U14" s="110">
        <v>8.7208497356466613E-4</v>
      </c>
      <c r="V14" s="110">
        <v>1.4522888452738159E-2</v>
      </c>
      <c r="W14" s="110">
        <v>122.0860793463205</v>
      </c>
      <c r="X14" s="110">
        <v>7.8427657525955293E-6</v>
      </c>
      <c r="Y14" s="110">
        <v>3.9991659510430575E-3</v>
      </c>
    </row>
    <row r="15" spans="1:25" ht="12.6" customHeight="1">
      <c r="A15" s="57">
        <v>2033</v>
      </c>
      <c r="B15" s="58" t="s">
        <v>262</v>
      </c>
      <c r="C15" s="58" t="s">
        <v>3</v>
      </c>
      <c r="D15" s="145">
        <v>1825076398.2417123</v>
      </c>
      <c r="E15" s="145">
        <v>8305644419.9748049</v>
      </c>
      <c r="F15" s="108">
        <v>64.32661887653407</v>
      </c>
      <c r="G15" s="108">
        <v>2.6944313674661116</v>
      </c>
      <c r="H15" s="110">
        <v>5.3180675806660136E-3</v>
      </c>
      <c r="I15" s="110">
        <v>1.1280012909794899E-3</v>
      </c>
      <c r="J15" s="110">
        <v>0.20513261714282258</v>
      </c>
      <c r="K15" s="110">
        <v>3.3216708558251227E-3</v>
      </c>
      <c r="L15" s="110">
        <v>4.4756314002515674E-2</v>
      </c>
      <c r="M15" s="110">
        <v>179.65437458045113</v>
      </c>
      <c r="N15" s="110">
        <v>3.681718345237302E-5</v>
      </c>
      <c r="O15" s="110">
        <v>9.0680167981211854E-3</v>
      </c>
      <c r="P15" s="108">
        <v>43.567698239289591</v>
      </c>
      <c r="Q15" s="108">
        <v>1.8249081763422699</v>
      </c>
      <c r="R15" s="110">
        <v>1.4291689637892912E-3</v>
      </c>
      <c r="S15" s="110">
        <v>7.6398263607246864E-4</v>
      </c>
      <c r="T15" s="110">
        <v>0.14181391311455144</v>
      </c>
      <c r="U15" s="110">
        <v>8.6076383303979075E-4</v>
      </c>
      <c r="V15" s="110">
        <v>1.4413229310284617E-2</v>
      </c>
      <c r="W15" s="110">
        <v>121.67789502682352</v>
      </c>
      <c r="X15" s="110">
        <v>7.6997833525416116E-6</v>
      </c>
      <c r="Y15" s="110">
        <v>3.9991782430731718E-3</v>
      </c>
    </row>
    <row r="16" spans="1:25" ht="12.6" customHeight="1">
      <c r="A16" s="57">
        <v>2034</v>
      </c>
      <c r="B16" s="58" t="s">
        <v>262</v>
      </c>
      <c r="C16" s="58" t="s">
        <v>3</v>
      </c>
      <c r="D16" s="145">
        <v>1690369441.3054998</v>
      </c>
      <c r="E16" s="145">
        <v>7709554665.6705618</v>
      </c>
      <c r="F16" s="108">
        <v>64.159679866021548</v>
      </c>
      <c r="G16" s="108">
        <v>2.6875352374231323</v>
      </c>
      <c r="H16" s="110">
        <v>5.2114171324133081E-3</v>
      </c>
      <c r="I16" s="110">
        <v>1.125366043211372E-3</v>
      </c>
      <c r="J16" s="110">
        <v>0.1759247566864173</v>
      </c>
      <c r="K16" s="110">
        <v>3.2870471419887289E-3</v>
      </c>
      <c r="L16" s="110">
        <v>4.2471189013566384E-2</v>
      </c>
      <c r="M16" s="110">
        <v>179.23214101420342</v>
      </c>
      <c r="N16" s="110">
        <v>3.5084738386152939E-5</v>
      </c>
      <c r="O16" s="110">
        <v>8.9200589628694784E-3</v>
      </c>
      <c r="P16" s="108">
        <v>43.414390964794372</v>
      </c>
      <c r="Q16" s="108">
        <v>1.8185518657947801</v>
      </c>
      <c r="R16" s="110">
        <v>1.3898829162134075E-3</v>
      </c>
      <c r="S16" s="110">
        <v>7.6149197565364565E-4</v>
      </c>
      <c r="T16" s="110">
        <v>0.12165150882660598</v>
      </c>
      <c r="U16" s="110">
        <v>8.5277500509503567E-4</v>
      </c>
      <c r="V16" s="110">
        <v>1.4317144522097128E-2</v>
      </c>
      <c r="W16" s="110">
        <v>121.2795054416827</v>
      </c>
      <c r="X16" s="110">
        <v>7.5843557545082189E-6</v>
      </c>
      <c r="Y16" s="110">
        <v>3.9991899682182575E-3</v>
      </c>
    </row>
    <row r="17" spans="1:25" ht="12.6" customHeight="1">
      <c r="A17" s="57">
        <v>2035</v>
      </c>
      <c r="B17" s="58" t="s">
        <v>262</v>
      </c>
      <c r="C17" s="58" t="s">
        <v>3</v>
      </c>
      <c r="D17" s="145">
        <v>1561319293.7247121</v>
      </c>
      <c r="E17" s="145">
        <v>7136205354.6031857</v>
      </c>
      <c r="F17" s="108">
        <v>64.01289526017726</v>
      </c>
      <c r="G17" s="108">
        <v>2.6815790667681632</v>
      </c>
      <c r="H17" s="110">
        <v>5.1382344034998665E-3</v>
      </c>
      <c r="I17" s="110">
        <v>1.1233743875023162E-3</v>
      </c>
      <c r="J17" s="110">
        <v>0.15153279116305129</v>
      </c>
      <c r="K17" s="110">
        <v>3.2640786287097602E-3</v>
      </c>
      <c r="L17" s="110">
        <v>4.0575434892582307E-2</v>
      </c>
      <c r="M17" s="110">
        <v>178.90990452696801</v>
      </c>
      <c r="N17" s="110">
        <v>3.3875909433275449E-5</v>
      </c>
      <c r="O17" s="110">
        <v>8.8084235370340016E-3</v>
      </c>
      <c r="P17" s="108">
        <v>43.280740974606687</v>
      </c>
      <c r="Q17" s="108">
        <v>1.8130835751140026</v>
      </c>
      <c r="R17" s="110">
        <v>1.3624138940853182E-3</v>
      </c>
      <c r="S17" s="110">
        <v>7.5954189675970238E-4</v>
      </c>
      <c r="T17" s="110">
        <v>0.10481603262323558</v>
      </c>
      <c r="U17" s="110">
        <v>8.4719739175061919E-4</v>
      </c>
      <c r="V17" s="110">
        <v>1.423594290100085E-2</v>
      </c>
      <c r="W17" s="110">
        <v>120.96552115243087</v>
      </c>
      <c r="X17" s="110">
        <v>7.4873708590384273E-6</v>
      </c>
      <c r="Y17" s="110">
        <v>3.9991998125554042E-3</v>
      </c>
    </row>
    <row r="18" spans="1:25" ht="12.6" customHeight="1">
      <c r="A18" s="57">
        <v>2036</v>
      </c>
      <c r="B18" s="58" t="s">
        <v>262</v>
      </c>
      <c r="C18" s="58" t="s">
        <v>3</v>
      </c>
      <c r="D18" s="145">
        <v>1439599722.8476756</v>
      </c>
      <c r="E18" s="145">
        <v>6593552395.400733</v>
      </c>
      <c r="F18" s="108">
        <v>63.886934671792737</v>
      </c>
      <c r="G18" s="108">
        <v>2.6763024224970855</v>
      </c>
      <c r="H18" s="110">
        <v>5.0913500183526975E-3</v>
      </c>
      <c r="I18" s="110">
        <v>1.1211638813495987E-3</v>
      </c>
      <c r="J18" s="110">
        <v>0.13164028197833277</v>
      </c>
      <c r="K18" s="110">
        <v>3.2514538201442417E-3</v>
      </c>
      <c r="L18" s="110">
        <v>3.904168389313889E-2</v>
      </c>
      <c r="M18" s="110">
        <v>178.5578567598667</v>
      </c>
      <c r="N18" s="110">
        <v>3.3164194272269302E-5</v>
      </c>
      <c r="O18" s="110">
        <v>8.7269504743262422E-3</v>
      </c>
      <c r="P18" s="108">
        <v>43.165974338349528</v>
      </c>
      <c r="Q18" s="108">
        <v>1.8082758592920627</v>
      </c>
      <c r="R18" s="110">
        <v>1.3443939630105159E-3</v>
      </c>
      <c r="S18" s="110">
        <v>7.5752783538680121E-4</v>
      </c>
      <c r="T18" s="110">
        <v>9.1086956801971278E-2</v>
      </c>
      <c r="U18" s="110">
        <v>8.4372898494812195E-4</v>
      </c>
      <c r="V18" s="110">
        <v>1.4168739001170411E-2</v>
      </c>
      <c r="W18" s="110">
        <v>120.64475940821988</v>
      </c>
      <c r="X18" s="110">
        <v>7.4427027517398031E-6</v>
      </c>
      <c r="Y18" s="110">
        <v>3.9992040833095764E-3</v>
      </c>
    </row>
    <row r="19" spans="1:25" ht="12.6" customHeight="1">
      <c r="A19" s="57">
        <v>2037</v>
      </c>
      <c r="B19" s="58" t="s">
        <v>262</v>
      </c>
      <c r="C19" s="58" t="s">
        <v>3</v>
      </c>
      <c r="D19" s="145">
        <v>1326283503.4459801</v>
      </c>
      <c r="E19" s="145">
        <v>6086837996.6551781</v>
      </c>
      <c r="F19" s="108">
        <v>63.786489282740995</v>
      </c>
      <c r="G19" s="108">
        <v>2.6720946413689282</v>
      </c>
      <c r="H19" s="110">
        <v>5.061977583360187E-3</v>
      </c>
      <c r="I19" s="110">
        <v>1.1194011462484161E-3</v>
      </c>
      <c r="J19" s="110">
        <v>0.11638737773272335</v>
      </c>
      <c r="K19" s="110">
        <v>3.2446677620262287E-3</v>
      </c>
      <c r="L19" s="110">
        <v>3.7871687337207055E-2</v>
      </c>
      <c r="M19" s="110">
        <v>178.27712152843591</v>
      </c>
      <c r="N19" s="110">
        <v>3.2715183792566799E-5</v>
      </c>
      <c r="O19" s="110">
        <v>8.6672047202194426E-3</v>
      </c>
      <c r="P19" s="108">
        <v>43.072555879872148</v>
      </c>
      <c r="Q19" s="108">
        <v>1.8043624449450857</v>
      </c>
      <c r="R19" s="110">
        <v>1.3324486462322749E-3</v>
      </c>
      <c r="S19" s="110">
        <v>7.5588841721727573E-4</v>
      </c>
      <c r="T19" s="110">
        <v>8.0560535267302863E-2</v>
      </c>
      <c r="U19" s="110">
        <v>8.4148117424168991E-4</v>
      </c>
      <c r="V19" s="110">
        <v>1.4115635208910958E-2</v>
      </c>
      <c r="W19" s="110">
        <v>120.38366377398378</v>
      </c>
      <c r="X19" s="110">
        <v>7.4167282856511291E-6</v>
      </c>
      <c r="Y19" s="110">
        <v>3.9992064074176508E-3</v>
      </c>
    </row>
    <row r="20" spans="1:25" ht="12.6" customHeight="1">
      <c r="A20" s="57">
        <v>2038</v>
      </c>
      <c r="B20" s="58" t="s">
        <v>262</v>
      </c>
      <c r="C20" s="58" t="s">
        <v>3</v>
      </c>
      <c r="D20" s="145">
        <v>1222840144.63748</v>
      </c>
      <c r="E20" s="145">
        <v>5623149360.4895477</v>
      </c>
      <c r="F20" s="108">
        <v>63.700903766604092</v>
      </c>
      <c r="G20" s="108">
        <v>2.6685093586292785</v>
      </c>
      <c r="H20" s="110">
        <v>5.0452820408525469E-3</v>
      </c>
      <c r="I20" s="110">
        <v>1.1178991898632442E-3</v>
      </c>
      <c r="J20" s="110">
        <v>0.10448065957291867</v>
      </c>
      <c r="K20" s="110">
        <v>3.2426906536489131E-3</v>
      </c>
      <c r="L20" s="110">
        <v>3.6965345872969624E-2</v>
      </c>
      <c r="M20" s="110">
        <v>178.03791821699832</v>
      </c>
      <c r="N20" s="110">
        <v>3.2499497394541348E-5</v>
      </c>
      <c r="O20" s="110">
        <v>8.6239955414599678E-3</v>
      </c>
      <c r="P20" s="108">
        <v>42.992143254398833</v>
      </c>
      <c r="Q20" s="108">
        <v>1.8009938609699869</v>
      </c>
      <c r="R20" s="110">
        <v>1.3250994672499281E-3</v>
      </c>
      <c r="S20" s="110">
        <v>7.544772408672396E-4</v>
      </c>
      <c r="T20" s="110">
        <v>7.2343559738296703E-2</v>
      </c>
      <c r="U20" s="110">
        <v>8.4022379886285355E-4</v>
      </c>
      <c r="V20" s="110">
        <v>1.4073080761678534E-2</v>
      </c>
      <c r="W20" s="110">
        <v>120.15891819596052</v>
      </c>
      <c r="X20" s="110">
        <v>7.4119165850236361E-6</v>
      </c>
      <c r="Y20" s="110">
        <v>3.9992064780104523E-3</v>
      </c>
    </row>
    <row r="21" spans="1:25" ht="12.6" customHeight="1">
      <c r="A21" s="57">
        <v>2039</v>
      </c>
      <c r="B21" s="58" t="s">
        <v>262</v>
      </c>
      <c r="C21" s="58" t="s">
        <v>3</v>
      </c>
      <c r="D21" s="145">
        <v>1129643587.8420658</v>
      </c>
      <c r="E21" s="145">
        <v>5204560112.1656351</v>
      </c>
      <c r="F21" s="108">
        <v>63.637263354500355</v>
      </c>
      <c r="G21" s="108">
        <v>2.6658433833409529</v>
      </c>
      <c r="H21" s="110">
        <v>5.0339287782039423E-3</v>
      </c>
      <c r="I21" s="110">
        <v>1.1167823522529967E-3</v>
      </c>
      <c r="J21" s="110">
        <v>9.5694447530459706E-2</v>
      </c>
      <c r="K21" s="110">
        <v>3.2411789033568866E-3</v>
      </c>
      <c r="L21" s="110">
        <v>3.6297400907246452E-2</v>
      </c>
      <c r="M21" s="110">
        <v>177.86004936717896</v>
      </c>
      <c r="N21" s="110">
        <v>3.2286776598375575E-5</v>
      </c>
      <c r="O21" s="110">
        <v>8.5920190081727535E-3</v>
      </c>
      <c r="P21" s="108">
        <v>42.928937243281887</v>
      </c>
      <c r="Q21" s="108">
        <v>1.7983460832743166</v>
      </c>
      <c r="R21" s="110">
        <v>1.3195316813721209E-3</v>
      </c>
      <c r="S21" s="110">
        <v>7.5336802664194335E-4</v>
      </c>
      <c r="T21" s="110">
        <v>6.6278519227287488E-2</v>
      </c>
      <c r="U21" s="110">
        <v>8.3911753171225594E-4</v>
      </c>
      <c r="V21" s="110">
        <v>1.4039974554154963E-2</v>
      </c>
      <c r="W21" s="110">
        <v>119.98226345524765</v>
      </c>
      <c r="X21" s="110">
        <v>7.3826319413720592E-6</v>
      </c>
      <c r="Y21" s="110">
        <v>3.9992092004319827E-3</v>
      </c>
    </row>
    <row r="22" spans="1:25" ht="12.6" customHeight="1">
      <c r="A22" s="57">
        <v>2040</v>
      </c>
      <c r="B22" s="58" t="s">
        <v>262</v>
      </c>
      <c r="C22" s="58" t="s">
        <v>3</v>
      </c>
      <c r="D22" s="145">
        <v>1043896449.8858284</v>
      </c>
      <c r="E22" s="145">
        <v>4818500201.3701811</v>
      </c>
      <c r="F22" s="108">
        <v>63.587902296947732</v>
      </c>
      <c r="G22" s="108">
        <v>2.6637755878114935</v>
      </c>
      <c r="H22" s="110">
        <v>5.0278102678985729E-3</v>
      </c>
      <c r="I22" s="110">
        <v>1.1159161057323649E-3</v>
      </c>
      <c r="J22" s="110">
        <v>8.9062281578904057E-2</v>
      </c>
      <c r="K22" s="110">
        <v>3.2409538677409173E-3</v>
      </c>
      <c r="L22" s="110">
        <v>3.5797035171962144E-2</v>
      </c>
      <c r="M22" s="110">
        <v>177.72208994418764</v>
      </c>
      <c r="N22" s="110">
        <v>3.2128835833894984E-5</v>
      </c>
      <c r="O22" s="110">
        <v>8.5688278165438458E-3</v>
      </c>
      <c r="P22" s="108">
        <v>42.87715401540548</v>
      </c>
      <c r="Q22" s="108">
        <v>1.7961768200451094</v>
      </c>
      <c r="R22" s="110">
        <v>1.3157416827501906E-3</v>
      </c>
      <c r="S22" s="110">
        <v>7.5245927299688326E-4</v>
      </c>
      <c r="T22" s="110">
        <v>6.1698409205265758E-2</v>
      </c>
      <c r="U22" s="110">
        <v>8.3830714034416624E-4</v>
      </c>
      <c r="V22" s="110">
        <v>1.401408078302949E-2</v>
      </c>
      <c r="W22" s="110">
        <v>119.83753429844559</v>
      </c>
      <c r="X22" s="110">
        <v>7.3537040562883663E-6</v>
      </c>
      <c r="Y22" s="110">
        <v>3.9992118982144775E-3</v>
      </c>
    </row>
    <row r="23" spans="1:25" ht="12.6" customHeight="1">
      <c r="A23" s="57">
        <v>2020</v>
      </c>
      <c r="B23" s="58" t="s">
        <v>262</v>
      </c>
      <c r="C23" s="58" t="s">
        <v>47</v>
      </c>
      <c r="D23" s="145">
        <v>4147775600.5809193</v>
      </c>
      <c r="E23" s="145">
        <v>18192564295.205986</v>
      </c>
      <c r="F23" s="108">
        <v>66.45935232531231</v>
      </c>
      <c r="G23" s="108">
        <v>2.7986593711706895</v>
      </c>
      <c r="H23" s="110">
        <v>1.4349287823813203E-3</v>
      </c>
      <c r="I23" s="110">
        <v>1.1978884960056734E-3</v>
      </c>
      <c r="J23" s="110">
        <v>0.22357426935990343</v>
      </c>
      <c r="K23" s="110">
        <v>0.74518297126432953</v>
      </c>
      <c r="L23" s="110">
        <v>6.0394939517415898</v>
      </c>
      <c r="M23" s="110">
        <v>191.50643385642704</v>
      </c>
      <c r="N23" s="110">
        <v>2.175558936863748E-2</v>
      </c>
      <c r="O23" s="110">
        <v>3.10138586786029E-3</v>
      </c>
      <c r="P23" s="108">
        <v>43.760955613405571</v>
      </c>
      <c r="Q23" s="108">
        <v>1.8428107442178059</v>
      </c>
      <c r="R23" s="110">
        <v>1.1470248292966454E-3</v>
      </c>
      <c r="S23" s="110">
        <v>7.88764010923832E-4</v>
      </c>
      <c r="T23" s="110">
        <v>8.3133319730409577E-2</v>
      </c>
      <c r="U23" s="110">
        <v>4.0927991270683951E-2</v>
      </c>
      <c r="V23" s="110">
        <v>0.6529800724421323</v>
      </c>
      <c r="W23" s="110">
        <v>126.09970242639299</v>
      </c>
      <c r="X23" s="110">
        <v>4.9072511767747039E-3</v>
      </c>
      <c r="Y23" s="110">
        <v>7.9563379292430327E-4</v>
      </c>
    </row>
    <row r="24" spans="1:25" ht="12.6" customHeight="1">
      <c r="A24" s="57">
        <v>2021</v>
      </c>
      <c r="B24" s="58" t="s">
        <v>262</v>
      </c>
      <c r="C24" s="58" t="s">
        <v>47</v>
      </c>
      <c r="D24" s="145">
        <v>4637717542.0609121</v>
      </c>
      <c r="E24" s="145">
        <v>20414773980.907818</v>
      </c>
      <c r="F24" s="108">
        <v>66.177610842226329</v>
      </c>
      <c r="G24" s="108">
        <v>2.7800013641201544</v>
      </c>
      <c r="H24" s="110">
        <v>1.3781209141300482E-3</v>
      </c>
      <c r="I24" s="110">
        <v>1.1848645083423525E-3</v>
      </c>
      <c r="J24" s="110">
        <v>0.21060039250570128</v>
      </c>
      <c r="K24" s="110">
        <v>0.7184703914877133</v>
      </c>
      <c r="L24" s="110">
        <v>5.9042690342175419</v>
      </c>
      <c r="M24" s="110">
        <v>189.42428894869192</v>
      </c>
      <c r="N24" s="110">
        <v>2.0731843469607238E-2</v>
      </c>
      <c r="O24" s="110">
        <v>2.9252081668805141E-3</v>
      </c>
      <c r="P24" s="108">
        <v>43.307976808520024</v>
      </c>
      <c r="Q24" s="108">
        <v>1.8192895311981829</v>
      </c>
      <c r="R24" s="110">
        <v>1.1131296235278097E-3</v>
      </c>
      <c r="S24" s="110">
        <v>7.753994741645586E-4</v>
      </c>
      <c r="T24" s="110">
        <v>7.4815234623901564E-2</v>
      </c>
      <c r="U24" s="110">
        <v>3.7090435735544651E-2</v>
      </c>
      <c r="V24" s="110">
        <v>0.61039279771097488</v>
      </c>
      <c r="W24" s="110">
        <v>123.96311393468798</v>
      </c>
      <c r="X24" s="110">
        <v>4.7685749037956072E-3</v>
      </c>
      <c r="Y24" s="110">
        <v>7.6495242602655448E-4</v>
      </c>
    </row>
    <row r="25" spans="1:25" ht="12.6" customHeight="1">
      <c r="A25" s="57">
        <v>2022</v>
      </c>
      <c r="B25" s="58" t="s">
        <v>262</v>
      </c>
      <c r="C25" s="58" t="s">
        <v>47</v>
      </c>
      <c r="D25" s="145">
        <v>4585400674.775281</v>
      </c>
      <c r="E25" s="145">
        <v>20253765554.873955</v>
      </c>
      <c r="F25" s="108">
        <v>65.270029055336266</v>
      </c>
      <c r="G25" s="108">
        <v>2.741875499896675</v>
      </c>
      <c r="H25" s="110">
        <v>1.3273132628209175E-3</v>
      </c>
      <c r="I25" s="110">
        <v>1.1686148820107564E-3</v>
      </c>
      <c r="J25" s="110">
        <v>0.19983210986478353</v>
      </c>
      <c r="K25" s="110">
        <v>0.69849008234839782</v>
      </c>
      <c r="L25" s="110">
        <v>5.6124163813727863</v>
      </c>
      <c r="M25" s="110">
        <v>186.82646118705958</v>
      </c>
      <c r="N25" s="110">
        <v>1.9773120977038025E-2</v>
      </c>
      <c r="O25" s="110">
        <v>2.787129523736252E-3</v>
      </c>
      <c r="P25" s="108">
        <v>42.771283280468388</v>
      </c>
      <c r="Q25" s="108">
        <v>1.7967440098185254</v>
      </c>
      <c r="R25" s="110">
        <v>1.0815223463592695E-3</v>
      </c>
      <c r="S25" s="110">
        <v>7.6579034646785931E-4</v>
      </c>
      <c r="T25" s="110">
        <v>6.7864752876525186E-2</v>
      </c>
      <c r="U25" s="110">
        <v>3.4635614427567983E-2</v>
      </c>
      <c r="V25" s="110">
        <v>0.57401815447938065</v>
      </c>
      <c r="W25" s="110">
        <v>122.42690268981664</v>
      </c>
      <c r="X25" s="110">
        <v>4.6556909278461633E-3</v>
      </c>
      <c r="Y25" s="110">
        <v>7.4744526472364688E-4</v>
      </c>
    </row>
    <row r="26" spans="1:25" ht="12.6" customHeight="1">
      <c r="A26" s="57">
        <v>2023</v>
      </c>
      <c r="B26" s="58" t="s">
        <v>262</v>
      </c>
      <c r="C26" s="58" t="s">
        <v>47</v>
      </c>
      <c r="D26" s="145">
        <v>4570823989.4588242</v>
      </c>
      <c r="E26" s="145">
        <v>20255571638.204025</v>
      </c>
      <c r="F26" s="108">
        <v>64.492713267105316</v>
      </c>
      <c r="G26" s="108">
        <v>2.7092218739326612</v>
      </c>
      <c r="H26" s="110">
        <v>1.2840741899803007E-3</v>
      </c>
      <c r="I26" s="110">
        <v>1.1546975785976014E-3</v>
      </c>
      <c r="J26" s="110">
        <v>0.19164662391829199</v>
      </c>
      <c r="K26" s="110">
        <v>0.68164455845781424</v>
      </c>
      <c r="L26" s="110">
        <v>5.3812358511813398</v>
      </c>
      <c r="M26" s="110">
        <v>184.60150189039842</v>
      </c>
      <c r="N26" s="110">
        <v>1.9038179114561276E-2</v>
      </c>
      <c r="O26" s="110">
        <v>2.6887645768409363E-3</v>
      </c>
      <c r="P26" s="108">
        <v>42.30240351504689</v>
      </c>
      <c r="Q26" s="108">
        <v>1.7770472215710968</v>
      </c>
      <c r="R26" s="110">
        <v>1.053501082355774E-3</v>
      </c>
      <c r="S26" s="110">
        <v>7.5739537744952585E-4</v>
      </c>
      <c r="T26" s="110">
        <v>6.2384479192536597E-2</v>
      </c>
      <c r="U26" s="110">
        <v>3.2528618000239415E-2</v>
      </c>
      <c r="V26" s="110">
        <v>0.54423839553032272</v>
      </c>
      <c r="W26" s="110">
        <v>121.08479899285571</v>
      </c>
      <c r="X26" s="110">
        <v>4.5710553654071048E-3</v>
      </c>
      <c r="Y26" s="110">
        <v>7.4189216488184263E-4</v>
      </c>
    </row>
    <row r="27" spans="1:25" ht="12.6" customHeight="1">
      <c r="A27" s="57">
        <v>2024</v>
      </c>
      <c r="B27" s="58" t="s">
        <v>262</v>
      </c>
      <c r="C27" s="58" t="s">
        <v>47</v>
      </c>
      <c r="D27" s="145">
        <v>4518038055.9910374</v>
      </c>
      <c r="E27" s="145">
        <v>20084478195.799454</v>
      </c>
      <c r="F27" s="108">
        <v>63.864925529224273</v>
      </c>
      <c r="G27" s="108">
        <v>2.6828496500721157</v>
      </c>
      <c r="H27" s="110">
        <v>1.2485391710661195E-3</v>
      </c>
      <c r="I27" s="110">
        <v>1.1434574718617867E-3</v>
      </c>
      <c r="J27" s="110">
        <v>0.18567002972904095</v>
      </c>
      <c r="K27" s="110">
        <v>0.66985259895424598</v>
      </c>
      <c r="L27" s="110">
        <v>5.2179332417173132</v>
      </c>
      <c r="M27" s="110">
        <v>182.8045460265439</v>
      </c>
      <c r="N27" s="110">
        <v>1.8517969349454762E-2</v>
      </c>
      <c r="O27" s="110">
        <v>2.6231044074491918E-3</v>
      </c>
      <c r="P27" s="108">
        <v>41.916397786285835</v>
      </c>
      <c r="Q27" s="108">
        <v>1.7608318212437513</v>
      </c>
      <c r="R27" s="110">
        <v>1.0299821207095216E-3</v>
      </c>
      <c r="S27" s="110">
        <v>7.5048421093557862E-4</v>
      </c>
      <c r="T27" s="110">
        <v>5.8211256263800942E-2</v>
      </c>
      <c r="U27" s="110">
        <v>3.0878872745862432E-2</v>
      </c>
      <c r="V27" s="110">
        <v>0.52173250121609649</v>
      </c>
      <c r="W27" s="110">
        <v>119.97991080227095</v>
      </c>
      <c r="X27" s="110">
        <v>4.5073335952598749E-3</v>
      </c>
      <c r="Y27" s="110">
        <v>7.4450459280910833E-4</v>
      </c>
    </row>
    <row r="28" spans="1:25" ht="12.6" customHeight="1">
      <c r="A28" s="57">
        <v>2025</v>
      </c>
      <c r="B28" s="58" t="s">
        <v>262</v>
      </c>
      <c r="C28" s="58" t="s">
        <v>47</v>
      </c>
      <c r="D28" s="145">
        <v>4443510980.7260714</v>
      </c>
      <c r="E28" s="145">
        <v>19812616273.465092</v>
      </c>
      <c r="F28" s="108">
        <v>63.351733156443835</v>
      </c>
      <c r="G28" s="108">
        <v>2.6612913695867855</v>
      </c>
      <c r="H28" s="110">
        <v>1.2177009543498883E-3</v>
      </c>
      <c r="I28" s="110">
        <v>1.1342691161517376E-3</v>
      </c>
      <c r="J28" s="110">
        <v>0.18125455893237541</v>
      </c>
      <c r="K28" s="110">
        <v>0.66146580235534191</v>
      </c>
      <c r="L28" s="110">
        <v>5.093592199565439</v>
      </c>
      <c r="M28" s="110">
        <v>181.3356035991782</v>
      </c>
      <c r="N28" s="110">
        <v>1.8132597751757799E-2</v>
      </c>
      <c r="O28" s="110">
        <v>2.5806322641893351E-3</v>
      </c>
      <c r="P28" s="108">
        <v>41.593443991115976</v>
      </c>
      <c r="Q28" s="108">
        <v>1.7472651182501899</v>
      </c>
      <c r="R28" s="110">
        <v>1.0086627364499956E-3</v>
      </c>
      <c r="S28" s="110">
        <v>7.4470194583320869E-4</v>
      </c>
      <c r="T28" s="110">
        <v>5.4948959973653837E-2</v>
      </c>
      <c r="U28" s="110">
        <v>2.9565745809347604E-2</v>
      </c>
      <c r="V28" s="110">
        <v>0.50381802164565237</v>
      </c>
      <c r="W28" s="110">
        <v>119.05550008035509</v>
      </c>
      <c r="X28" s="110">
        <v>4.4590992932704897E-3</v>
      </c>
      <c r="Y28" s="110">
        <v>7.5196912443105011E-4</v>
      </c>
    </row>
    <row r="29" spans="1:25" ht="12.6" customHeight="1">
      <c r="A29" s="57">
        <v>2026</v>
      </c>
      <c r="B29" s="58" t="s">
        <v>262</v>
      </c>
      <c r="C29" s="58" t="s">
        <v>47</v>
      </c>
      <c r="D29" s="145">
        <v>4368352128.6031046</v>
      </c>
      <c r="E29" s="145">
        <v>19533804173.936852</v>
      </c>
      <c r="F29" s="108">
        <v>62.933934730097633</v>
      </c>
      <c r="G29" s="108">
        <v>2.6437404157160169</v>
      </c>
      <c r="H29" s="110">
        <v>1.1883882520803267E-3</v>
      </c>
      <c r="I29" s="110">
        <v>1.1267887233010639E-3</v>
      </c>
      <c r="J29" s="110">
        <v>0.17783800382688031</v>
      </c>
      <c r="K29" s="110">
        <v>0.6551219099664064</v>
      </c>
      <c r="L29" s="110">
        <v>5.0007154618461289</v>
      </c>
      <c r="M29" s="110">
        <v>180.13971319414114</v>
      </c>
      <c r="N29" s="110">
        <v>1.7848551530226773E-2</v>
      </c>
      <c r="O29" s="110">
        <v>2.5519310690665033E-3</v>
      </c>
      <c r="P29" s="108">
        <v>41.323862145009912</v>
      </c>
      <c r="Q29" s="108">
        <v>1.7359404740030049</v>
      </c>
      <c r="R29" s="110">
        <v>9.8760132453087619E-4</v>
      </c>
      <c r="S29" s="110">
        <v>7.3987526869150901E-4</v>
      </c>
      <c r="T29" s="110">
        <v>5.2217615203757596E-2</v>
      </c>
      <c r="U29" s="110">
        <v>2.8431842239583335E-2</v>
      </c>
      <c r="V29" s="110">
        <v>0.48890082903067661</v>
      </c>
      <c r="W29" s="110">
        <v>118.28385920571155</v>
      </c>
      <c r="X29" s="110">
        <v>4.4177241913807251E-3</v>
      </c>
      <c r="Y29" s="110">
        <v>7.6100795669506644E-4</v>
      </c>
    </row>
    <row r="30" spans="1:25" ht="12.6" customHeight="1">
      <c r="A30" s="57">
        <v>2027</v>
      </c>
      <c r="B30" s="58" t="s">
        <v>262</v>
      </c>
      <c r="C30" s="58" t="s">
        <v>47</v>
      </c>
      <c r="D30" s="145">
        <v>4293108646.6875954</v>
      </c>
      <c r="E30" s="145">
        <v>19250737121.903416</v>
      </c>
      <c r="F30" s="108">
        <v>62.591052710287222</v>
      </c>
      <c r="G30" s="108">
        <v>2.6293365641614783</v>
      </c>
      <c r="H30" s="110">
        <v>1.1589000378573525E-3</v>
      </c>
      <c r="I30" s="110">
        <v>1.1206496570722944E-3</v>
      </c>
      <c r="J30" s="110">
        <v>0.17513876514048043</v>
      </c>
      <c r="K30" s="110">
        <v>0.65006840157232593</v>
      </c>
      <c r="L30" s="110">
        <v>4.9234326905618326</v>
      </c>
      <c r="M30" s="110">
        <v>179.15826067614773</v>
      </c>
      <c r="N30" s="110">
        <v>1.7624132484883964E-2</v>
      </c>
      <c r="O30" s="110">
        <v>2.5321922065943241E-3</v>
      </c>
      <c r="P30" s="108">
        <v>41.09591611115696</v>
      </c>
      <c r="Q30" s="108">
        <v>1.7263648746878864</v>
      </c>
      <c r="R30" s="110">
        <v>9.6532058489501771E-4</v>
      </c>
      <c r="S30" s="110">
        <v>7.3579405207017034E-4</v>
      </c>
      <c r="T30" s="110">
        <v>4.9848032304244422E-2</v>
      </c>
      <c r="U30" s="110">
        <v>2.7437745587387749E-2</v>
      </c>
      <c r="V30" s="110">
        <v>0.47571331804504141</v>
      </c>
      <c r="W30" s="110">
        <v>117.63139510445809</v>
      </c>
      <c r="X30" s="110">
        <v>4.3814009413854866E-3</v>
      </c>
      <c r="Y30" s="110">
        <v>7.6929039854889501E-4</v>
      </c>
    </row>
    <row r="31" spans="1:25" ht="12.6" customHeight="1">
      <c r="A31" s="57">
        <v>2028</v>
      </c>
      <c r="B31" s="58" t="s">
        <v>262</v>
      </c>
      <c r="C31" s="58" t="s">
        <v>47</v>
      </c>
      <c r="D31" s="145">
        <v>4219309152.93891</v>
      </c>
      <c r="E31" s="145">
        <v>18970523351.287895</v>
      </c>
      <c r="F31" s="108">
        <v>62.309187374232359</v>
      </c>
      <c r="G31" s="108">
        <v>2.6174959127877284</v>
      </c>
      <c r="H31" s="110">
        <v>1.1287635607223781E-3</v>
      </c>
      <c r="I31" s="110">
        <v>1.115603052509619E-3</v>
      </c>
      <c r="J31" s="110">
        <v>0.17293926983234037</v>
      </c>
      <c r="K31" s="110">
        <v>0.6459409295041052</v>
      </c>
      <c r="L31" s="110">
        <v>4.8604393760131055</v>
      </c>
      <c r="M31" s="110">
        <v>178.35146000471278</v>
      </c>
      <c r="N31" s="110">
        <v>1.7449579234074222E-2</v>
      </c>
      <c r="O31" s="110">
        <v>2.5176360601815322E-3</v>
      </c>
      <c r="P31" s="108">
        <v>40.90213732253634</v>
      </c>
      <c r="Q31" s="108">
        <v>1.7182245793546624</v>
      </c>
      <c r="R31" s="110">
        <v>9.4185217405781034E-4</v>
      </c>
      <c r="S31" s="110">
        <v>7.3232457642449442E-4</v>
      </c>
      <c r="T31" s="110">
        <v>4.7735220489181822E-2</v>
      </c>
      <c r="U31" s="110">
        <v>2.653749157700383E-2</v>
      </c>
      <c r="V31" s="110">
        <v>0.46390793337416009</v>
      </c>
      <c r="W31" s="110">
        <v>117.0767300329839</v>
      </c>
      <c r="X31" s="110">
        <v>4.3478816938617012E-3</v>
      </c>
      <c r="Y31" s="110">
        <v>7.7630810620490963E-4</v>
      </c>
    </row>
    <row r="32" spans="1:25" ht="12.6" customHeight="1">
      <c r="A32" s="57">
        <v>2029</v>
      </c>
      <c r="B32" s="58" t="s">
        <v>262</v>
      </c>
      <c r="C32" s="58" t="s">
        <v>47</v>
      </c>
      <c r="D32" s="145">
        <v>4144019173.3510332</v>
      </c>
      <c r="E32" s="145">
        <v>18680199970.573902</v>
      </c>
      <c r="F32" s="108">
        <v>62.065938189390621</v>
      </c>
      <c r="G32" s="108">
        <v>2.607277455864383</v>
      </c>
      <c r="H32" s="110">
        <v>1.0979356652136881E-3</v>
      </c>
      <c r="I32" s="110">
        <v>1.1112478435177239E-3</v>
      </c>
      <c r="J32" s="110">
        <v>0.17115273728716623</v>
      </c>
      <c r="K32" s="110">
        <v>0.64241896845944102</v>
      </c>
      <c r="L32" s="110">
        <v>4.8055898173772764</v>
      </c>
      <c r="M32" s="110">
        <v>177.65519274317853</v>
      </c>
      <c r="N32" s="110">
        <v>1.7307052213560839E-2</v>
      </c>
      <c r="O32" s="110">
        <v>2.506630017115305E-3</v>
      </c>
      <c r="P32" s="108">
        <v>40.72918643194987</v>
      </c>
      <c r="Q32" s="108">
        <v>1.7109592262293827</v>
      </c>
      <c r="R32" s="110">
        <v>9.1714129094567088E-4</v>
      </c>
      <c r="S32" s="110">
        <v>7.2922800993721702E-4</v>
      </c>
      <c r="T32" s="110">
        <v>4.5860371719555419E-2</v>
      </c>
      <c r="U32" s="110">
        <v>2.5734369977661473E-2</v>
      </c>
      <c r="V32" s="110">
        <v>0.45327852430623694</v>
      </c>
      <c r="W32" s="110">
        <v>116.58168194866286</v>
      </c>
      <c r="X32" s="110">
        <v>4.317562871470353E-3</v>
      </c>
      <c r="Y32" s="110">
        <v>7.8132213746377559E-4</v>
      </c>
    </row>
    <row r="33" spans="1:25" ht="12.6" customHeight="1">
      <c r="A33" s="57">
        <v>2030</v>
      </c>
      <c r="B33" s="58" t="s">
        <v>262</v>
      </c>
      <c r="C33" s="58" t="s">
        <v>47</v>
      </c>
      <c r="D33" s="145">
        <v>4066292029.4458842</v>
      </c>
      <c r="E33" s="145">
        <v>18375630849.875652</v>
      </c>
      <c r="F33" s="108">
        <v>61.8504791665206</v>
      </c>
      <c r="G33" s="108">
        <v>2.5982264132252255</v>
      </c>
      <c r="H33" s="110">
        <v>1.0670213603895286E-3</v>
      </c>
      <c r="I33" s="110">
        <v>1.1073901982211986E-3</v>
      </c>
      <c r="J33" s="110">
        <v>0.16967602209349039</v>
      </c>
      <c r="K33" s="110">
        <v>0.63940038790685361</v>
      </c>
      <c r="L33" s="110">
        <v>4.7594215439428478</v>
      </c>
      <c r="M33" s="110">
        <v>177.03847098962308</v>
      </c>
      <c r="N33" s="110">
        <v>1.7193484118432328E-2</v>
      </c>
      <c r="O33" s="110">
        <v>2.4977285515264433E-3</v>
      </c>
      <c r="P33" s="108">
        <v>40.571503613932911</v>
      </c>
      <c r="Q33" s="108">
        <v>1.7043352571315769</v>
      </c>
      <c r="R33" s="110">
        <v>8.9201458835350144E-4</v>
      </c>
      <c r="S33" s="110">
        <v>7.2640480776557735E-4</v>
      </c>
      <c r="T33" s="110">
        <v>4.4185069246505261E-2</v>
      </c>
      <c r="U33" s="110">
        <v>2.5008164892359134E-2</v>
      </c>
      <c r="V33" s="110">
        <v>0.44381023259108404</v>
      </c>
      <c r="W33" s="110">
        <v>116.13033661748283</v>
      </c>
      <c r="X33" s="110">
        <v>4.289867315522734E-3</v>
      </c>
      <c r="Y33" s="110">
        <v>7.8492567974372659E-4</v>
      </c>
    </row>
    <row r="34" spans="1:25" ht="12.6" customHeight="1">
      <c r="A34" s="57">
        <v>2031</v>
      </c>
      <c r="B34" s="58" t="s">
        <v>262</v>
      </c>
      <c r="C34" s="58" t="s">
        <v>47</v>
      </c>
      <c r="D34" s="145">
        <v>3970396984.1735454</v>
      </c>
      <c r="E34" s="145">
        <v>17985652741.048992</v>
      </c>
      <c r="F34" s="108">
        <v>61.648649935814696</v>
      </c>
      <c r="G34" s="108">
        <v>2.5897479334260765</v>
      </c>
      <c r="H34" s="110">
        <v>1.0367234458047408E-3</v>
      </c>
      <c r="I34" s="110">
        <v>1.1037765849588582E-3</v>
      </c>
      <c r="J34" s="110">
        <v>0.1684701410291661</v>
      </c>
      <c r="K34" s="110">
        <v>0.63714868047964801</v>
      </c>
      <c r="L34" s="110">
        <v>4.7192403705013533</v>
      </c>
      <c r="M34" s="110">
        <v>176.4607626373726</v>
      </c>
      <c r="N34" s="110">
        <v>1.7100584913270083E-2</v>
      </c>
      <c r="O34" s="110">
        <v>2.4902228622629601E-3</v>
      </c>
      <c r="P34" s="108">
        <v>40.420915126451476</v>
      </c>
      <c r="Q34" s="108">
        <v>1.6980093079881844</v>
      </c>
      <c r="R34" s="110">
        <v>8.670831560216478E-4</v>
      </c>
      <c r="S34" s="110">
        <v>7.2370862469231534E-4</v>
      </c>
      <c r="T34" s="110">
        <v>4.2708756932879233E-2</v>
      </c>
      <c r="U34" s="110">
        <v>2.438497642765549E-2</v>
      </c>
      <c r="V34" s="110">
        <v>0.4354808293639133</v>
      </c>
      <c r="W34" s="110">
        <v>115.69929782956046</v>
      </c>
      <c r="X34" s="110">
        <v>4.2653044307960205E-3</v>
      </c>
      <c r="Y34" s="110">
        <v>7.8694630399742214E-4</v>
      </c>
    </row>
    <row r="35" spans="1:25" ht="12.6" customHeight="1">
      <c r="A35" s="57">
        <v>2032</v>
      </c>
      <c r="B35" s="58" t="s">
        <v>262</v>
      </c>
      <c r="C35" s="58" t="s">
        <v>47</v>
      </c>
      <c r="D35" s="145">
        <v>3820118460.1445694</v>
      </c>
      <c r="E35" s="145">
        <v>17345411670.224575</v>
      </c>
      <c r="F35" s="108">
        <v>61.455913726103773</v>
      </c>
      <c r="G35" s="108">
        <v>2.5816514349412771</v>
      </c>
      <c r="H35" s="110">
        <v>1.0079628670507576E-3</v>
      </c>
      <c r="I35" s="110">
        <v>1.100325775969949E-3</v>
      </c>
      <c r="J35" s="110">
        <v>0.16747587240960932</v>
      </c>
      <c r="K35" s="110">
        <v>0.63699450172256267</v>
      </c>
      <c r="L35" s="110">
        <v>4.6857864696410427</v>
      </c>
      <c r="M35" s="110">
        <v>175.90908180431569</v>
      </c>
      <c r="N35" s="110">
        <v>1.7026279501143368E-2</v>
      </c>
      <c r="O35" s="110">
        <v>2.4833581137917358E-3</v>
      </c>
      <c r="P35" s="108">
        <v>40.275674636268064</v>
      </c>
      <c r="Q35" s="108">
        <v>1.6919080185083029</v>
      </c>
      <c r="R35" s="110">
        <v>8.4331736933612202E-4</v>
      </c>
      <c r="S35" s="110">
        <v>7.2110819382449783E-4</v>
      </c>
      <c r="T35" s="110">
        <v>4.141336509789819E-2</v>
      </c>
      <c r="U35" s="110">
        <v>2.3924122768797611E-2</v>
      </c>
      <c r="V35" s="110">
        <v>0.42828889835129708</v>
      </c>
      <c r="W35" s="110">
        <v>115.28356694672246</v>
      </c>
      <c r="X35" s="110">
        <v>4.2436014699221694E-3</v>
      </c>
      <c r="Y35" s="110">
        <v>7.8793431864101603E-4</v>
      </c>
    </row>
    <row r="36" spans="1:25" ht="12.6" customHeight="1">
      <c r="A36" s="57">
        <v>2033</v>
      </c>
      <c r="B36" s="58" t="s">
        <v>262</v>
      </c>
      <c r="C36" s="58" t="s">
        <v>47</v>
      </c>
      <c r="D36" s="145">
        <v>3655966707.3996997</v>
      </c>
      <c r="E36" s="145">
        <v>16637747062.085682</v>
      </c>
      <c r="F36" s="108">
        <v>61.269351715738019</v>
      </c>
      <c r="G36" s="108">
        <v>2.5738143033689949</v>
      </c>
      <c r="H36" s="110">
        <v>9.8191786582700071E-4</v>
      </c>
      <c r="I36" s="110">
        <v>1.0969855117646669E-3</v>
      </c>
      <c r="J36" s="110">
        <v>0.16666613185086809</v>
      </c>
      <c r="K36" s="110">
        <v>0.63757683651130925</v>
      </c>
      <c r="L36" s="110">
        <v>4.6574606213044163</v>
      </c>
      <c r="M36" s="110">
        <v>175.37507376581732</v>
      </c>
      <c r="N36" s="110">
        <v>1.6966006378699071E-2</v>
      </c>
      <c r="O36" s="110">
        <v>2.4767813642898504E-3</v>
      </c>
      <c r="P36" s="108">
        <v>40.134453390654755</v>
      </c>
      <c r="Q36" s="108">
        <v>1.6859755702006158</v>
      </c>
      <c r="R36" s="110">
        <v>8.2171295584513844E-4</v>
      </c>
      <c r="S36" s="110">
        <v>7.1857972476039038E-4</v>
      </c>
      <c r="T36" s="110">
        <v>4.0284557923349888E-2</v>
      </c>
      <c r="U36" s="110">
        <v>2.3555031561073324E-2</v>
      </c>
      <c r="V36" s="110">
        <v>0.42210479583565885</v>
      </c>
      <c r="W36" s="110">
        <v>114.87934059744362</v>
      </c>
      <c r="X36" s="110">
        <v>4.2247694905464175E-3</v>
      </c>
      <c r="Y36" s="110">
        <v>7.878608271391208E-4</v>
      </c>
    </row>
    <row r="37" spans="1:25" ht="12.6" customHeight="1">
      <c r="A37" s="57">
        <v>2034</v>
      </c>
      <c r="B37" s="58" t="s">
        <v>262</v>
      </c>
      <c r="C37" s="58" t="s">
        <v>47</v>
      </c>
      <c r="D37" s="145">
        <v>3483054220.3436589</v>
      </c>
      <c r="E37" s="145">
        <v>15885756248.93878</v>
      </c>
      <c r="F37" s="108">
        <v>61.090433104036222</v>
      </c>
      <c r="G37" s="108">
        <v>2.5662982571070154</v>
      </c>
      <c r="H37" s="110">
        <v>9.5895676569645639E-4</v>
      </c>
      <c r="I37" s="110">
        <v>1.0937820973441494E-3</v>
      </c>
      <c r="J37" s="110">
        <v>0.16599019998732006</v>
      </c>
      <c r="K37" s="110">
        <v>0.6386778144827483</v>
      </c>
      <c r="L37" s="110">
        <v>4.6342319981096685</v>
      </c>
      <c r="M37" s="110">
        <v>174.8629439024092</v>
      </c>
      <c r="N37" s="110">
        <v>1.6916818603106062E-2</v>
      </c>
      <c r="O37" s="110">
        <v>2.4702910126919247E-3</v>
      </c>
      <c r="P37" s="108">
        <v>39.999012106601448</v>
      </c>
      <c r="Q37" s="108">
        <v>1.6802859275913642</v>
      </c>
      <c r="R37" s="110">
        <v>8.0268094792571075E-4</v>
      </c>
      <c r="S37" s="110">
        <v>7.1615474192410016E-4</v>
      </c>
      <c r="T37" s="110">
        <v>3.928889340119409E-2</v>
      </c>
      <c r="U37" s="110">
        <v>2.3255126084746648E-2</v>
      </c>
      <c r="V37" s="110">
        <v>0.41681093759222348</v>
      </c>
      <c r="W37" s="110">
        <v>114.49165859140591</v>
      </c>
      <c r="X37" s="110">
        <v>4.2081878347796833E-3</v>
      </c>
      <c r="Y37" s="110">
        <v>7.8716846799622639E-4</v>
      </c>
    </row>
    <row r="38" spans="1:25" ht="12.6" customHeight="1">
      <c r="A38" s="57">
        <v>2035</v>
      </c>
      <c r="B38" s="58" t="s">
        <v>262</v>
      </c>
      <c r="C38" s="58" t="s">
        <v>47</v>
      </c>
      <c r="D38" s="145">
        <v>3304192348.6999316</v>
      </c>
      <c r="E38" s="145">
        <v>15102224910.818783</v>
      </c>
      <c r="F38" s="108">
        <v>60.925894036828915</v>
      </c>
      <c r="G38" s="108">
        <v>2.5593862694201537</v>
      </c>
      <c r="H38" s="110">
        <v>9.4018408822262392E-4</v>
      </c>
      <c r="I38" s="110">
        <v>1.0908361387565173E-3</v>
      </c>
      <c r="J38" s="110">
        <v>0.16545029480786577</v>
      </c>
      <c r="K38" s="110">
        <v>0.64023388947725279</v>
      </c>
      <c r="L38" s="110">
        <v>4.6156720611249051</v>
      </c>
      <c r="M38" s="110">
        <v>174.39197350300435</v>
      </c>
      <c r="N38" s="110">
        <v>1.6877896224202972E-2</v>
      </c>
      <c r="O38" s="110">
        <v>2.4642046840595102E-3</v>
      </c>
      <c r="P38" s="108">
        <v>39.873778530909078</v>
      </c>
      <c r="Q38" s="108">
        <v>1.6750250922903063</v>
      </c>
      <c r="R38" s="110">
        <v>7.8713416991800002E-4</v>
      </c>
      <c r="S38" s="110">
        <v>7.1391252107021576E-4</v>
      </c>
      <c r="T38" s="110">
        <v>3.8434625214772943E-2</v>
      </c>
      <c r="U38" s="110">
        <v>2.3024623210220696E-2</v>
      </c>
      <c r="V38" s="110">
        <v>0.41240330017181231</v>
      </c>
      <c r="W38" s="110">
        <v>114.13319474349537</v>
      </c>
      <c r="X38" s="110">
        <v>4.1941099826014513E-3</v>
      </c>
      <c r="Y38" s="110">
        <v>7.8608028066415282E-4</v>
      </c>
    </row>
    <row r="39" spans="1:25" ht="12.6" customHeight="1">
      <c r="A39" s="57">
        <v>2036</v>
      </c>
      <c r="B39" s="58" t="s">
        <v>262</v>
      </c>
      <c r="C39" s="58" t="s">
        <v>47</v>
      </c>
      <c r="D39" s="145">
        <v>3122216656.1932616</v>
      </c>
      <c r="E39" s="145">
        <v>14300154956.741005</v>
      </c>
      <c r="F39" s="108">
        <v>60.781138996296022</v>
      </c>
      <c r="G39" s="108">
        <v>2.5533053727993287</v>
      </c>
      <c r="H39" s="110">
        <v>9.2506064580571675E-4</v>
      </c>
      <c r="I39" s="110">
        <v>1.0882443995300893E-3</v>
      </c>
      <c r="J39" s="110">
        <v>0.16504703409744473</v>
      </c>
      <c r="K39" s="110">
        <v>0.6420111216292731</v>
      </c>
      <c r="L39" s="110">
        <v>4.6022418655069695</v>
      </c>
      <c r="M39" s="110">
        <v>173.97763215287526</v>
      </c>
      <c r="N39" s="110">
        <v>1.6849638949711972E-2</v>
      </c>
      <c r="O39" s="110">
        <v>2.4595816790721294E-3</v>
      </c>
      <c r="P39" s="108">
        <v>39.762438571261157</v>
      </c>
      <c r="Q39" s="108">
        <v>1.6703479025918118</v>
      </c>
      <c r="R39" s="110">
        <v>7.7463837932325729E-4</v>
      </c>
      <c r="S39" s="110">
        <v>7.1191905583525036E-4</v>
      </c>
      <c r="T39" s="110">
        <v>3.7726776505099278E-2</v>
      </c>
      <c r="U39" s="110">
        <v>2.2850626098975372E-2</v>
      </c>
      <c r="V39" s="110">
        <v>0.40894139853138428</v>
      </c>
      <c r="W39" s="110">
        <v>113.81449945638141</v>
      </c>
      <c r="X39" s="110">
        <v>4.1827120960743931E-3</v>
      </c>
      <c r="Y39" s="110">
        <v>7.8547812378467927E-4</v>
      </c>
    </row>
    <row r="40" spans="1:25" ht="12.6" customHeight="1">
      <c r="A40" s="57">
        <v>2037</v>
      </c>
      <c r="B40" s="58" t="s">
        <v>262</v>
      </c>
      <c r="C40" s="58" t="s">
        <v>47</v>
      </c>
      <c r="D40" s="145">
        <v>2938296022.3281569</v>
      </c>
      <c r="E40" s="145">
        <v>13484999117.955366</v>
      </c>
      <c r="F40" s="108">
        <v>60.660177973094115</v>
      </c>
      <c r="G40" s="108">
        <v>2.5482240196766202</v>
      </c>
      <c r="H40" s="110">
        <v>9.137556994536566E-4</v>
      </c>
      <c r="I40" s="110">
        <v>1.0860786757836331E-3</v>
      </c>
      <c r="J40" s="110">
        <v>0.16477438771629571</v>
      </c>
      <c r="K40" s="110">
        <v>0.64424354409652163</v>
      </c>
      <c r="L40" s="110">
        <v>4.5932094113447457</v>
      </c>
      <c r="M40" s="110">
        <v>173.63139789752938</v>
      </c>
      <c r="N40" s="110">
        <v>1.6831025232842706E-2</v>
      </c>
      <c r="O40" s="110">
        <v>2.4566275215905076E-3</v>
      </c>
      <c r="P40" s="108">
        <v>39.667388082593121</v>
      </c>
      <c r="Q40" s="108">
        <v>1.6663550040148687</v>
      </c>
      <c r="R40" s="110">
        <v>7.653211744794526E-4</v>
      </c>
      <c r="S40" s="110">
        <v>7.1021724235044643E-4</v>
      </c>
      <c r="T40" s="110">
        <v>3.7161671611424522E-2</v>
      </c>
      <c r="U40" s="110">
        <v>2.2744129805875122E-2</v>
      </c>
      <c r="V40" s="110">
        <v>0.4063531218521258</v>
      </c>
      <c r="W40" s="110">
        <v>113.54243053456591</v>
      </c>
      <c r="X40" s="110">
        <v>4.1739826691633381E-3</v>
      </c>
      <c r="Y40" s="110">
        <v>7.8549737016452514E-4</v>
      </c>
    </row>
    <row r="41" spans="1:25" ht="12.6" customHeight="1">
      <c r="A41" s="57">
        <v>2038</v>
      </c>
      <c r="B41" s="58" t="s">
        <v>262</v>
      </c>
      <c r="C41" s="58" t="s">
        <v>47</v>
      </c>
      <c r="D41" s="145">
        <v>2754891102.6681437</v>
      </c>
      <c r="E41" s="145">
        <v>12668184153.194601</v>
      </c>
      <c r="F41" s="108">
        <v>60.561737464382531</v>
      </c>
      <c r="G41" s="108">
        <v>2.5440887125082283</v>
      </c>
      <c r="H41" s="110">
        <v>9.0507334049333735E-4</v>
      </c>
      <c r="I41" s="110">
        <v>1.0843161663265663E-3</v>
      </c>
      <c r="J41" s="110">
        <v>0.16458758657145409</v>
      </c>
      <c r="K41" s="110">
        <v>0.64688359745434876</v>
      </c>
      <c r="L41" s="110">
        <v>4.5875246478121827</v>
      </c>
      <c r="M41" s="110">
        <v>173.34962551062807</v>
      </c>
      <c r="N41" s="110">
        <v>1.681920792214699E-2</v>
      </c>
      <c r="O41" s="110">
        <v>2.4548402474017252E-3</v>
      </c>
      <c r="P41" s="108">
        <v>39.587854899549519</v>
      </c>
      <c r="Q41" s="108">
        <v>1.6630139592938502</v>
      </c>
      <c r="R41" s="110">
        <v>7.5819794355801607E-4</v>
      </c>
      <c r="S41" s="110">
        <v>7.0879325552734255E-4</v>
      </c>
      <c r="T41" s="110">
        <v>3.669318218259978E-2</v>
      </c>
      <c r="U41" s="110">
        <v>2.2688130567978016E-2</v>
      </c>
      <c r="V41" s="110">
        <v>0.40438563607480482</v>
      </c>
      <c r="W41" s="110">
        <v>113.31477776115624</v>
      </c>
      <c r="X41" s="110">
        <v>4.1670250006428334E-3</v>
      </c>
      <c r="Y41" s="110">
        <v>7.8598135090767157E-4</v>
      </c>
    </row>
    <row r="42" spans="1:25" ht="12.6" customHeight="1">
      <c r="A42" s="57">
        <v>2039</v>
      </c>
      <c r="B42" s="58" t="s">
        <v>262</v>
      </c>
      <c r="C42" s="58" t="s">
        <v>47</v>
      </c>
      <c r="D42" s="145">
        <v>2577619732.3299785</v>
      </c>
      <c r="E42" s="145">
        <v>11875760627.157433</v>
      </c>
      <c r="F42" s="108">
        <v>60.485500543755983</v>
      </c>
      <c r="G42" s="108">
        <v>2.5408861377908756</v>
      </c>
      <c r="H42" s="110">
        <v>8.9882901319267988E-4</v>
      </c>
      <c r="I42" s="110">
        <v>1.0829511968100474E-3</v>
      </c>
      <c r="J42" s="110">
        <v>0.16446199913185178</v>
      </c>
      <c r="K42" s="110">
        <v>0.64978344288531131</v>
      </c>
      <c r="L42" s="110">
        <v>4.5840643927203812</v>
      </c>
      <c r="M42" s="110">
        <v>173.13140783402227</v>
      </c>
      <c r="N42" s="110">
        <v>1.6811983560636224E-2</v>
      </c>
      <c r="O42" s="110">
        <v>2.4539193472489836E-3</v>
      </c>
      <c r="P42" s="108">
        <v>39.523479901380881</v>
      </c>
      <c r="Q42" s="108">
        <v>1.6603096824176311</v>
      </c>
      <c r="R42" s="110">
        <v>7.5311310186562588E-4</v>
      </c>
      <c r="S42" s="110">
        <v>7.0764066555644627E-4</v>
      </c>
      <c r="T42" s="110">
        <v>3.6297137351251549E-2</v>
      </c>
      <c r="U42" s="110">
        <v>2.2668304707793983E-2</v>
      </c>
      <c r="V42" s="110">
        <v>0.40286316084990242</v>
      </c>
      <c r="W42" s="110">
        <v>113.13051320250906</v>
      </c>
      <c r="X42" s="110">
        <v>4.1614086720842824E-3</v>
      </c>
      <c r="Y42" s="110">
        <v>7.8678811256038459E-4</v>
      </c>
    </row>
    <row r="43" spans="1:25" ht="12.6" customHeight="1">
      <c r="A43" s="57">
        <v>2040</v>
      </c>
      <c r="B43" s="58" t="s">
        <v>262</v>
      </c>
      <c r="C43" s="58" t="s">
        <v>47</v>
      </c>
      <c r="D43" s="145">
        <v>2402854594.638876</v>
      </c>
      <c r="E43" s="145">
        <v>11091287214.739546</v>
      </c>
      <c r="F43" s="108">
        <v>60.42914450634629</v>
      </c>
      <c r="G43" s="108">
        <v>2.5385187229071779</v>
      </c>
      <c r="H43" s="110">
        <v>8.9416246555595457E-4</v>
      </c>
      <c r="I43" s="110">
        <v>1.0819421808043659E-3</v>
      </c>
      <c r="J43" s="110">
        <v>0.16438836605962742</v>
      </c>
      <c r="K43" s="110">
        <v>0.65309134055386342</v>
      </c>
      <c r="L43" s="110">
        <v>4.5824480407762689</v>
      </c>
      <c r="M43" s="110">
        <v>172.97009644519392</v>
      </c>
      <c r="N43" s="110">
        <v>1.6808787335274179E-2</v>
      </c>
      <c r="O43" s="110">
        <v>2.4538647042225388E-3</v>
      </c>
      <c r="P43" s="108">
        <v>39.472666718785135</v>
      </c>
      <c r="Q43" s="108">
        <v>1.658175112808157</v>
      </c>
      <c r="R43" s="110">
        <v>7.4934406077209643E-4</v>
      </c>
      <c r="S43" s="110">
        <v>7.0673089054572313E-4</v>
      </c>
      <c r="T43" s="110">
        <v>3.5965408949310156E-2</v>
      </c>
      <c r="U43" s="110">
        <v>2.2689238873017357E-2</v>
      </c>
      <c r="V43" s="110">
        <v>0.40169016341090535</v>
      </c>
      <c r="W43" s="110">
        <v>112.98506747154477</v>
      </c>
      <c r="X43" s="110">
        <v>4.1569923400341692E-3</v>
      </c>
      <c r="Y43" s="110">
        <v>7.879976214768662E-4</v>
      </c>
    </row>
    <row r="44" spans="1:25" ht="12.6" customHeight="1">
      <c r="A44" s="57">
        <v>2020</v>
      </c>
      <c r="B44" s="58" t="s">
        <v>263</v>
      </c>
      <c r="C44" s="58" t="s">
        <v>3</v>
      </c>
      <c r="D44" s="145">
        <v>1310554115.3651361</v>
      </c>
      <c r="E44" s="145">
        <v>5087443528.029479</v>
      </c>
      <c r="F44" s="108">
        <v>86.443778556184654</v>
      </c>
      <c r="G44" s="108">
        <v>3.6473146668004568</v>
      </c>
      <c r="H44" s="110">
        <v>2.1704901113774672E-2</v>
      </c>
      <c r="I44" s="110">
        <v>1.5960432149157314E-3</v>
      </c>
      <c r="J44" s="110">
        <v>1.1178832882892304</v>
      </c>
      <c r="K44" s="110">
        <v>3.1170090468086435E-2</v>
      </c>
      <c r="L44" s="110">
        <v>0.10600272878218231</v>
      </c>
      <c r="M44" s="110">
        <v>253.50561784124102</v>
      </c>
      <c r="N44" s="110">
        <v>6.2792765395441874E-4</v>
      </c>
      <c r="O44" s="110">
        <v>1.2178521480179257E-2</v>
      </c>
      <c r="P44" s="108">
        <v>62.146362009311105</v>
      </c>
      <c r="Q44" s="108">
        <v>2.6221359296265292</v>
      </c>
      <c r="R44" s="110">
        <v>1.0163790441021633E-2</v>
      </c>
      <c r="S44" s="110">
        <v>1.14743109421333E-3</v>
      </c>
      <c r="T44" s="110">
        <v>0.93779430552514897</v>
      </c>
      <c r="U44" s="110">
        <v>1.0306978759424695E-2</v>
      </c>
      <c r="V44" s="110">
        <v>5.9397258719592033E-2</v>
      </c>
      <c r="W44" s="110">
        <v>182.25084743971641</v>
      </c>
      <c r="X44" s="110">
        <v>9.1758795603665073E-5</v>
      </c>
      <c r="Y44" s="110">
        <v>4.0076995138861229E-3</v>
      </c>
    </row>
    <row r="45" spans="1:25" ht="12.6" customHeight="1">
      <c r="A45" s="57">
        <v>2021</v>
      </c>
      <c r="B45" s="58" t="s">
        <v>263</v>
      </c>
      <c r="C45" s="58" t="s">
        <v>3</v>
      </c>
      <c r="D45" s="145">
        <v>1479310252.3934989</v>
      </c>
      <c r="E45" s="145">
        <v>5727344425.2479439</v>
      </c>
      <c r="F45" s="108">
        <v>86.54167708544513</v>
      </c>
      <c r="G45" s="108">
        <v>3.6505462073001698</v>
      </c>
      <c r="H45" s="110">
        <v>1.8499595282429403E-2</v>
      </c>
      <c r="I45" s="110">
        <v>1.5951262561078824E-3</v>
      </c>
      <c r="J45" s="110">
        <v>1.0467820769034994</v>
      </c>
      <c r="K45" s="110">
        <v>2.5365324163806616E-2</v>
      </c>
      <c r="L45" s="110">
        <v>8.6024062831982356E-2</v>
      </c>
      <c r="M45" s="110">
        <v>253.38232479337253</v>
      </c>
      <c r="N45" s="110">
        <v>4.9143534060063865E-4</v>
      </c>
      <c r="O45" s="110">
        <v>1.1739487123726139E-2</v>
      </c>
      <c r="P45" s="108">
        <v>61.704856951972332</v>
      </c>
      <c r="Q45" s="108">
        <v>2.6028664928184821</v>
      </c>
      <c r="R45" s="110">
        <v>8.2363562898098066E-3</v>
      </c>
      <c r="S45" s="110">
        <v>1.1373368389463055E-3</v>
      </c>
      <c r="T45" s="110">
        <v>0.87283503375288585</v>
      </c>
      <c r="U45" s="110">
        <v>8.0791533338706711E-3</v>
      </c>
      <c r="V45" s="110">
        <v>4.7288037099433508E-2</v>
      </c>
      <c r="W45" s="110">
        <v>180.66347489541295</v>
      </c>
      <c r="X45" s="110">
        <v>7.124485023272427E-5</v>
      </c>
      <c r="Y45" s="110">
        <v>4.0044978779950509E-3</v>
      </c>
    </row>
    <row r="46" spans="1:25" ht="12.6" customHeight="1">
      <c r="A46" s="57">
        <v>2022</v>
      </c>
      <c r="B46" s="58" t="s">
        <v>263</v>
      </c>
      <c r="C46" s="58" t="s">
        <v>3</v>
      </c>
      <c r="D46" s="145">
        <v>1493723127.9931278</v>
      </c>
      <c r="E46" s="145">
        <v>5768828518.125989</v>
      </c>
      <c r="F46" s="108">
        <v>85.716089720184272</v>
      </c>
      <c r="G46" s="108">
        <v>3.6167006675881845</v>
      </c>
      <c r="H46" s="110">
        <v>1.5169181136537025E-2</v>
      </c>
      <c r="I46" s="110">
        <v>1.5828782687561591E-3</v>
      </c>
      <c r="J46" s="110">
        <v>0.95556890563748031</v>
      </c>
      <c r="K46" s="110">
        <v>1.979866845917317E-2</v>
      </c>
      <c r="L46" s="110">
        <v>6.7935662448550885E-2</v>
      </c>
      <c r="M46" s="110">
        <v>251.41235908573094</v>
      </c>
      <c r="N46" s="110">
        <v>3.8591330478766385E-4</v>
      </c>
      <c r="O46" s="110">
        <v>1.1322659997246416E-2</v>
      </c>
      <c r="P46" s="108">
        <v>61.10323240584254</v>
      </c>
      <c r="Q46" s="108">
        <v>2.5781869209785935</v>
      </c>
      <c r="R46" s="110">
        <v>6.6924832475672236E-3</v>
      </c>
      <c r="S46" s="110">
        <v>1.1283643367505376E-3</v>
      </c>
      <c r="T46" s="110">
        <v>0.80024082507534811</v>
      </c>
      <c r="U46" s="110">
        <v>6.3131068993939853E-3</v>
      </c>
      <c r="V46" s="110">
        <v>3.7361697319537694E-2</v>
      </c>
      <c r="W46" s="110">
        <v>179.22081906752121</v>
      </c>
      <c r="X46" s="110">
        <v>5.6066844501996113E-5</v>
      </c>
      <c r="Y46" s="110">
        <v>4.0016214675271458E-3</v>
      </c>
    </row>
    <row r="47" spans="1:25" ht="12.6" customHeight="1">
      <c r="A47" s="57">
        <v>2023</v>
      </c>
      <c r="B47" s="58" t="s">
        <v>263</v>
      </c>
      <c r="C47" s="58" t="s">
        <v>3</v>
      </c>
      <c r="D47" s="145">
        <v>1502926910.8695676</v>
      </c>
      <c r="E47" s="145">
        <v>5790888330.565196</v>
      </c>
      <c r="F47" s="108">
        <v>84.777284732891601</v>
      </c>
      <c r="G47" s="108">
        <v>3.5770887740060058</v>
      </c>
      <c r="H47" s="110">
        <v>1.2474675139636991E-2</v>
      </c>
      <c r="I47" s="110">
        <v>1.5655418034806611E-3</v>
      </c>
      <c r="J47" s="110">
        <v>0.85869584472982374</v>
      </c>
      <c r="K47" s="110">
        <v>1.5313615776524949E-2</v>
      </c>
      <c r="L47" s="110">
        <v>5.3190331164035272E-2</v>
      </c>
      <c r="M47" s="110">
        <v>248.65876664646785</v>
      </c>
      <c r="N47" s="110">
        <v>3.0296713698989731E-4</v>
      </c>
      <c r="O47" s="110">
        <v>1.0947479197706753E-2</v>
      </c>
      <c r="P47" s="108">
        <v>60.425355721595956</v>
      </c>
      <c r="Q47" s="108">
        <v>2.5495846239715729</v>
      </c>
      <c r="R47" s="110">
        <v>5.4401681734394091E-3</v>
      </c>
      <c r="S47" s="110">
        <v>1.1158463103695727E-3</v>
      </c>
      <c r="T47" s="110">
        <v>0.7217317000804393</v>
      </c>
      <c r="U47" s="110">
        <v>4.8881357291136462E-3</v>
      </c>
      <c r="V47" s="110">
        <v>2.9253743926789203E-2</v>
      </c>
      <c r="W47" s="110">
        <v>177.23255085659375</v>
      </c>
      <c r="X47" s="110">
        <v>4.5620770192908135E-5</v>
      </c>
      <c r="Y47" s="110">
        <v>4.0001004435824238E-3</v>
      </c>
    </row>
    <row r="48" spans="1:25" ht="12.6" customHeight="1">
      <c r="A48" s="57">
        <v>2024</v>
      </c>
      <c r="B48" s="58" t="s">
        <v>263</v>
      </c>
      <c r="C48" s="58" t="s">
        <v>3</v>
      </c>
      <c r="D48" s="145">
        <v>1507161308.7923238</v>
      </c>
      <c r="E48" s="145">
        <v>5794507410.1153259</v>
      </c>
      <c r="F48" s="108">
        <v>83.829886434419919</v>
      </c>
      <c r="G48" s="108">
        <v>3.5371142946551628</v>
      </c>
      <c r="H48" s="110">
        <v>1.039433300926244E-2</v>
      </c>
      <c r="I48" s="110">
        <v>1.5480466496139507E-3</v>
      </c>
      <c r="J48" s="110">
        <v>0.77131322752550147</v>
      </c>
      <c r="K48" s="110">
        <v>1.190559859840905E-2</v>
      </c>
      <c r="L48" s="110">
        <v>4.1517326326263572E-2</v>
      </c>
      <c r="M48" s="110">
        <v>245.8799693169336</v>
      </c>
      <c r="N48" s="110">
        <v>2.4047689772987117E-4</v>
      </c>
      <c r="O48" s="110">
        <v>1.0615417007546025E-2</v>
      </c>
      <c r="P48" s="108">
        <v>59.750933220303843</v>
      </c>
      <c r="Q48" s="108">
        <v>2.5211280725980538</v>
      </c>
      <c r="R48" s="110">
        <v>4.4710860361070115E-3</v>
      </c>
      <c r="S48" s="110">
        <v>1.1033920707426796E-3</v>
      </c>
      <c r="T48" s="110">
        <v>0.65039668455362287</v>
      </c>
      <c r="U48" s="110">
        <v>3.8041282257622877E-3</v>
      </c>
      <c r="V48" s="110">
        <v>2.2823836901130903E-2</v>
      </c>
      <c r="W48" s="110">
        <v>175.25441404909517</v>
      </c>
      <c r="X48" s="110">
        <v>3.7768436757021352E-5</v>
      </c>
      <c r="Y48" s="110">
        <v>3.9988038492205875E-3</v>
      </c>
    </row>
    <row r="49" spans="1:25" ht="12.6" customHeight="1">
      <c r="A49" s="57">
        <v>2025</v>
      </c>
      <c r="B49" s="58" t="s">
        <v>263</v>
      </c>
      <c r="C49" s="58" t="s">
        <v>3</v>
      </c>
      <c r="D49" s="145">
        <v>1505061407.0613313</v>
      </c>
      <c r="E49" s="145">
        <v>5774499770.0745735</v>
      </c>
      <c r="F49" s="108">
        <v>83.055150620578928</v>
      </c>
      <c r="G49" s="108">
        <v>3.4942616962671109</v>
      </c>
      <c r="H49" s="110">
        <v>8.7599404609092404E-3</v>
      </c>
      <c r="I49" s="110">
        <v>1.5029416935279096E-3</v>
      </c>
      <c r="J49" s="110">
        <v>0.6922818019457404</v>
      </c>
      <c r="K49" s="110">
        <v>9.2328274239947064E-3</v>
      </c>
      <c r="L49" s="110">
        <v>3.2368701540657428E-2</v>
      </c>
      <c r="M49" s="110">
        <v>238.96845814954133</v>
      </c>
      <c r="N49" s="110">
        <v>1.9205214219377475E-4</v>
      </c>
      <c r="O49" s="110">
        <v>1.0323127936170681E-2</v>
      </c>
      <c r="P49" s="108">
        <v>59.206978725897578</v>
      </c>
      <c r="Q49" s="108">
        <v>2.4909313434240508</v>
      </c>
      <c r="R49" s="110">
        <v>3.7083668994698444E-3</v>
      </c>
      <c r="S49" s="110">
        <v>1.0713921558155998E-3</v>
      </c>
      <c r="T49" s="110">
        <v>0.58542992362271784</v>
      </c>
      <c r="U49" s="110">
        <v>2.952993592169397E-3</v>
      </c>
      <c r="V49" s="110">
        <v>1.7776682369354882E-2</v>
      </c>
      <c r="W49" s="110">
        <v>170.35187236557459</v>
      </c>
      <c r="X49" s="110">
        <v>3.2291567478276399E-5</v>
      </c>
      <c r="Y49" s="110">
        <v>3.9982254097191703E-3</v>
      </c>
    </row>
    <row r="50" spans="1:25" ht="12.6" customHeight="1">
      <c r="A50" s="57">
        <v>2026</v>
      </c>
      <c r="B50" s="58" t="s">
        <v>263</v>
      </c>
      <c r="C50" s="58" t="s">
        <v>3</v>
      </c>
      <c r="D50" s="145">
        <v>1496322835.1660523</v>
      </c>
      <c r="E50" s="145">
        <v>5729777215.9254808</v>
      </c>
      <c r="F50" s="108">
        <v>82.030089243004866</v>
      </c>
      <c r="G50" s="108">
        <v>3.4516331485342477</v>
      </c>
      <c r="H50" s="110">
        <v>7.5258184181805641E-3</v>
      </c>
      <c r="I50" s="110">
        <v>1.4858997783690059E-3</v>
      </c>
      <c r="J50" s="110">
        <v>0.62073875791371336</v>
      </c>
      <c r="K50" s="110">
        <v>7.2567950321075492E-3</v>
      </c>
      <c r="L50" s="110">
        <v>2.5291335418226795E-2</v>
      </c>
      <c r="M50" s="110">
        <v>236.24616870249872</v>
      </c>
      <c r="N50" s="110">
        <v>1.5618225145955805E-4</v>
      </c>
      <c r="O50" s="110">
        <v>1.0065836815042233E-2</v>
      </c>
      <c r="P50" s="108">
        <v>58.490124921442344</v>
      </c>
      <c r="Q50" s="108">
        <v>2.4611268365525443</v>
      </c>
      <c r="R50" s="110">
        <v>3.1314793272244675E-3</v>
      </c>
      <c r="S50" s="110">
        <v>1.0594949299650789E-3</v>
      </c>
      <c r="T50" s="110">
        <v>0.52623510819186881</v>
      </c>
      <c r="U50" s="110">
        <v>2.3231834977954784E-3</v>
      </c>
      <c r="V50" s="110">
        <v>1.3866725560998145E-2</v>
      </c>
      <c r="W50" s="110">
        <v>168.45121158757769</v>
      </c>
      <c r="X50" s="110">
        <v>2.8080129900913653E-5</v>
      </c>
      <c r="Y50" s="110">
        <v>3.997738298640645E-3</v>
      </c>
    </row>
    <row r="51" spans="1:25" ht="12.6" customHeight="1">
      <c r="A51" s="57">
        <v>2027</v>
      </c>
      <c r="B51" s="58" t="s">
        <v>263</v>
      </c>
      <c r="C51" s="58" t="s">
        <v>3</v>
      </c>
      <c r="D51" s="145">
        <v>1482271595.3698578</v>
      </c>
      <c r="E51" s="145">
        <v>5665484719.59729</v>
      </c>
      <c r="F51" s="108">
        <v>81.080855275393148</v>
      </c>
      <c r="G51" s="108">
        <v>3.4121834099680499</v>
      </c>
      <c r="H51" s="110">
        <v>6.5743796288562388E-3</v>
      </c>
      <c r="I51" s="110">
        <v>1.4701955591707771E-3</v>
      </c>
      <c r="J51" s="110">
        <v>0.55484807103027034</v>
      </c>
      <c r="K51" s="110">
        <v>5.7355808345400001E-3</v>
      </c>
      <c r="L51" s="110">
        <v>1.9914497081489672E-2</v>
      </c>
      <c r="M51" s="110">
        <v>233.73686196131266</v>
      </c>
      <c r="N51" s="110">
        <v>1.2869852398888983E-4</v>
      </c>
      <c r="O51" s="110">
        <v>9.8398493719758333E-3</v>
      </c>
      <c r="P51" s="108">
        <v>57.831284207385586</v>
      </c>
      <c r="Q51" s="108">
        <v>2.4337551432992268</v>
      </c>
      <c r="R51" s="110">
        <v>2.6863114967029169E-3</v>
      </c>
      <c r="S51" s="110">
        <v>1.0486235860988099E-3</v>
      </c>
      <c r="T51" s="110">
        <v>0.47135063831988766</v>
      </c>
      <c r="U51" s="110">
        <v>1.837887158905488E-3</v>
      </c>
      <c r="V51" s="110">
        <v>1.0892995603404178E-2</v>
      </c>
      <c r="W51" s="110">
        <v>166.71386664478646</v>
      </c>
      <c r="X51" s="110">
        <v>2.5050921962520975E-5</v>
      </c>
      <c r="Y51" s="110">
        <v>3.9975943652162203E-3</v>
      </c>
    </row>
    <row r="52" spans="1:25" ht="12.6" customHeight="1">
      <c r="A52" s="57">
        <v>2028</v>
      </c>
      <c r="B52" s="58" t="s">
        <v>263</v>
      </c>
      <c r="C52" s="58" t="s">
        <v>3</v>
      </c>
      <c r="D52" s="145">
        <v>1463014791.9850008</v>
      </c>
      <c r="E52" s="145">
        <v>5582074249.8301659</v>
      </c>
      <c r="F52" s="108">
        <v>80.383215894106471</v>
      </c>
      <c r="G52" s="108">
        <v>3.3754647641552507</v>
      </c>
      <c r="H52" s="110">
        <v>5.866029894747533E-3</v>
      </c>
      <c r="I52" s="110">
        <v>1.4352444556909303E-3</v>
      </c>
      <c r="J52" s="110">
        <v>0.49449410960667484</v>
      </c>
      <c r="K52" s="110">
        <v>4.6323806780588185E-3</v>
      </c>
      <c r="L52" s="110">
        <v>1.5813288357368421E-2</v>
      </c>
      <c r="M52" s="110">
        <v>228.36650410619632</v>
      </c>
      <c r="N52" s="110">
        <v>1.0854407055528638E-4</v>
      </c>
      <c r="O52" s="110">
        <v>9.6431260147472019E-3</v>
      </c>
      <c r="P52" s="108">
        <v>57.353707179423836</v>
      </c>
      <c r="Q52" s="108">
        <v>2.4084059778456468</v>
      </c>
      <c r="R52" s="110">
        <v>2.3545517673384348E-3</v>
      </c>
      <c r="S52" s="110">
        <v>1.0240519656619566E-3</v>
      </c>
      <c r="T52" s="110">
        <v>0.42080775777013268</v>
      </c>
      <c r="U52" s="110">
        <v>1.4857252878584973E-3</v>
      </c>
      <c r="V52" s="110">
        <v>8.6222630792610281E-3</v>
      </c>
      <c r="W52" s="110">
        <v>162.94030364933147</v>
      </c>
      <c r="X52" s="110">
        <v>2.2648533128581511E-5</v>
      </c>
      <c r="Y52" s="110">
        <v>3.9974587133677058E-3</v>
      </c>
    </row>
    <row r="53" spans="1:25" ht="12.6" customHeight="1">
      <c r="A53" s="57">
        <v>2029</v>
      </c>
      <c r="B53" s="58" t="s">
        <v>263</v>
      </c>
      <c r="C53" s="58" t="s">
        <v>3</v>
      </c>
      <c r="D53" s="145">
        <v>1438647373.334084</v>
      </c>
      <c r="E53" s="145">
        <v>5479945497.0919418</v>
      </c>
      <c r="F53" s="108">
        <v>79.555314518789316</v>
      </c>
      <c r="G53" s="108">
        <v>3.341119899282587</v>
      </c>
      <c r="H53" s="110">
        <v>5.3335196954239997E-3</v>
      </c>
      <c r="I53" s="110">
        <v>1.4217365004675555E-3</v>
      </c>
      <c r="J53" s="110">
        <v>0.43855966750929493</v>
      </c>
      <c r="K53" s="110">
        <v>3.8042340342070847E-3</v>
      </c>
      <c r="L53" s="110">
        <v>1.2802630532712673E-2</v>
      </c>
      <c r="M53" s="110">
        <v>226.20639883663586</v>
      </c>
      <c r="N53" s="110">
        <v>9.3158215419538996E-5</v>
      </c>
      <c r="O53" s="110">
        <v>9.4742443200814749E-3</v>
      </c>
      <c r="P53" s="108">
        <v>56.784216660769538</v>
      </c>
      <c r="Q53" s="108">
        <v>2.3847919827614072</v>
      </c>
      <c r="R53" s="110">
        <v>2.1051722473410988E-3</v>
      </c>
      <c r="S53" s="110">
        <v>1.0147932160837181E-3</v>
      </c>
      <c r="T53" s="110">
        <v>0.37370569473689969</v>
      </c>
      <c r="U53" s="110">
        <v>1.2211988883836077E-3</v>
      </c>
      <c r="V53" s="110">
        <v>6.9542767530435074E-3</v>
      </c>
      <c r="W53" s="110">
        <v>161.45939764411673</v>
      </c>
      <c r="X53" s="110">
        <v>2.0777310269864137E-5</v>
      </c>
      <c r="Y53" s="110">
        <v>3.9974718874875581E-3</v>
      </c>
    </row>
    <row r="54" spans="1:25" ht="12.6" customHeight="1">
      <c r="A54" s="57">
        <v>2030</v>
      </c>
      <c r="B54" s="58" t="s">
        <v>263</v>
      </c>
      <c r="C54" s="58" t="s">
        <v>3</v>
      </c>
      <c r="D54" s="145">
        <v>1408182867.6215496</v>
      </c>
      <c r="E54" s="145">
        <v>5355380456.1239681</v>
      </c>
      <c r="F54" s="108">
        <v>79.022661633429465</v>
      </c>
      <c r="G54" s="108">
        <v>3.3094662850371517</v>
      </c>
      <c r="H54" s="110">
        <v>4.9423662802352388E-3</v>
      </c>
      <c r="I54" s="110">
        <v>1.3840854547586285E-3</v>
      </c>
      <c r="J54" s="110">
        <v>0.38813093397649889</v>
      </c>
      <c r="K54" s="110">
        <v>3.217173284073387E-3</v>
      </c>
      <c r="L54" s="110">
        <v>1.054941229799382E-2</v>
      </c>
      <c r="M54" s="110">
        <v>220.45433870211778</v>
      </c>
      <c r="N54" s="110">
        <v>8.1887659461291615E-5</v>
      </c>
      <c r="O54" s="110">
        <v>9.3347060202032713E-3</v>
      </c>
      <c r="P54" s="108">
        <v>56.424441911421631</v>
      </c>
      <c r="Q54" s="108">
        <v>2.3630536392726551</v>
      </c>
      <c r="R54" s="110">
        <v>1.9220259332245933E-3</v>
      </c>
      <c r="S54" s="110">
        <v>9.8827662506161744E-4</v>
      </c>
      <c r="T54" s="110">
        <v>0.3310837581914754</v>
      </c>
      <c r="U54" s="110">
        <v>1.0336280096884842E-3</v>
      </c>
      <c r="V54" s="110">
        <v>5.7051744516596276E-3</v>
      </c>
      <c r="W54" s="110">
        <v>157.41070689216522</v>
      </c>
      <c r="X54" s="110">
        <v>1.9217260951521946E-5</v>
      </c>
      <c r="Y54" s="110">
        <v>3.997496252595112E-3</v>
      </c>
    </row>
    <row r="55" spans="1:25" ht="12.6" customHeight="1">
      <c r="A55" s="57">
        <v>2031</v>
      </c>
      <c r="B55" s="58" t="s">
        <v>263</v>
      </c>
      <c r="C55" s="58" t="s">
        <v>3</v>
      </c>
      <c r="D55" s="145">
        <v>1371955159.3447418</v>
      </c>
      <c r="E55" s="145">
        <v>5209695351.4571762</v>
      </c>
      <c r="F55" s="108">
        <v>78.316024103739551</v>
      </c>
      <c r="G55" s="108">
        <v>3.280048778183529</v>
      </c>
      <c r="H55" s="110">
        <v>4.6533294625929773E-3</v>
      </c>
      <c r="I55" s="110">
        <v>1.372243357692519E-3</v>
      </c>
      <c r="J55" s="110">
        <v>0.34219584002947034</v>
      </c>
      <c r="K55" s="110">
        <v>2.7845064034909346E-3</v>
      </c>
      <c r="L55" s="110">
        <v>8.9405538577066561E-3</v>
      </c>
      <c r="M55" s="110">
        <v>218.56352941997051</v>
      </c>
      <c r="N55" s="110">
        <v>7.3393592931384811E-5</v>
      </c>
      <c r="O55" s="110">
        <v>9.2188776095036718E-3</v>
      </c>
      <c r="P55" s="108">
        <v>55.93973368128588</v>
      </c>
      <c r="Q55" s="108">
        <v>2.3428801093140845</v>
      </c>
      <c r="R55" s="110">
        <v>1.7869047087081741E-3</v>
      </c>
      <c r="S55" s="110">
        <v>9.8016885884746603E-4</v>
      </c>
      <c r="T55" s="110">
        <v>0.29210835912251071</v>
      </c>
      <c r="U55" s="110">
        <v>8.953529764273593E-4</v>
      </c>
      <c r="V55" s="110">
        <v>4.8132409872104764E-3</v>
      </c>
      <c r="W55" s="110">
        <v>156.11601544020715</v>
      </c>
      <c r="X55" s="110">
        <v>1.8011454589781455E-5</v>
      </c>
      <c r="Y55" s="110">
        <v>3.9975980623011423E-3</v>
      </c>
    </row>
    <row r="56" spans="1:25" ht="12.6" customHeight="1">
      <c r="A56" s="57">
        <v>2032</v>
      </c>
      <c r="B56" s="58" t="s">
        <v>263</v>
      </c>
      <c r="C56" s="58" t="s">
        <v>3</v>
      </c>
      <c r="D56" s="145">
        <v>1331552385.9983623</v>
      </c>
      <c r="E56" s="145">
        <v>5048951275.0087147</v>
      </c>
      <c r="F56" s="108">
        <v>77.671027392029558</v>
      </c>
      <c r="G56" s="108">
        <v>3.2532098990566451</v>
      </c>
      <c r="H56" s="110">
        <v>4.437938526254414E-3</v>
      </c>
      <c r="I56" s="110">
        <v>1.3614721521344787E-3</v>
      </c>
      <c r="J56" s="110">
        <v>0.30147270133968679</v>
      </c>
      <c r="K56" s="110">
        <v>2.4750508396185742E-3</v>
      </c>
      <c r="L56" s="110">
        <v>7.7281627817788754E-3</v>
      </c>
      <c r="M56" s="110">
        <v>216.8433652472672</v>
      </c>
      <c r="N56" s="110">
        <v>6.7121846153527328E-5</v>
      </c>
      <c r="O56" s="110">
        <v>9.1283923666376724E-3</v>
      </c>
      <c r="P56" s="108">
        <v>55.496560145344425</v>
      </c>
      <c r="Q56" s="108">
        <v>2.3244440673763229</v>
      </c>
      <c r="R56" s="110">
        <v>1.6863677412355556E-3</v>
      </c>
      <c r="S56" s="110">
        <v>9.7278256402845149E-4</v>
      </c>
      <c r="T56" s="110">
        <v>0.25747735660979193</v>
      </c>
      <c r="U56" s="110">
        <v>7.9646547022152361E-4</v>
      </c>
      <c r="V56" s="110">
        <v>4.1410096304277501E-3</v>
      </c>
      <c r="W56" s="110">
        <v>154.93629047578125</v>
      </c>
      <c r="X56" s="110">
        <v>1.6998145726847543E-5</v>
      </c>
      <c r="Y56" s="110">
        <v>3.9976763420848721E-3</v>
      </c>
    </row>
    <row r="57" spans="1:25" ht="12.6" customHeight="1">
      <c r="A57" s="57">
        <v>2033</v>
      </c>
      <c r="B57" s="58" t="s">
        <v>263</v>
      </c>
      <c r="C57" s="58" t="s">
        <v>3</v>
      </c>
      <c r="D57" s="145">
        <v>1287334654.4159255</v>
      </c>
      <c r="E57" s="145">
        <v>4874523209.0096397</v>
      </c>
      <c r="F57" s="108">
        <v>77.084649673865101</v>
      </c>
      <c r="G57" s="108">
        <v>3.2288234895424592</v>
      </c>
      <c r="H57" s="110">
        <v>4.2762971264318321E-3</v>
      </c>
      <c r="I57" s="110">
        <v>1.3517201100482672E-3</v>
      </c>
      <c r="J57" s="110">
        <v>0.26565445550566802</v>
      </c>
      <c r="K57" s="110">
        <v>2.2441537639012275E-3</v>
      </c>
      <c r="L57" s="110">
        <v>6.8600811843827951E-3</v>
      </c>
      <c r="M57" s="110">
        <v>215.28559667486729</v>
      </c>
      <c r="N57" s="110">
        <v>6.2232104189141089E-5</v>
      </c>
      <c r="O57" s="110">
        <v>9.055269376039201E-3</v>
      </c>
      <c r="P57" s="108">
        <v>55.094238983021718</v>
      </c>
      <c r="Q57" s="108">
        <v>2.3077172137315731</v>
      </c>
      <c r="R57" s="110">
        <v>1.6111607404717574E-3</v>
      </c>
      <c r="S57" s="110">
        <v>9.6610662558935842E-4</v>
      </c>
      <c r="T57" s="110">
        <v>0.22694649762598204</v>
      </c>
      <c r="U57" s="110">
        <v>7.2269282352595537E-4</v>
      </c>
      <c r="V57" s="110">
        <v>3.6599985029353451E-3</v>
      </c>
      <c r="W57" s="110">
        <v>153.86975439325286</v>
      </c>
      <c r="X57" s="110">
        <v>1.6140599346416069E-5</v>
      </c>
      <c r="Y57" s="110">
        <v>3.9977722438002961E-3</v>
      </c>
    </row>
    <row r="58" spans="1:25" ht="12.6" customHeight="1">
      <c r="A58" s="57">
        <v>2034</v>
      </c>
      <c r="B58" s="58" t="s">
        <v>263</v>
      </c>
      <c r="C58" s="58" t="s">
        <v>3</v>
      </c>
      <c r="D58" s="145">
        <v>1239703856.641283</v>
      </c>
      <c r="E58" s="145">
        <v>4687936584.7252235</v>
      </c>
      <c r="F58" s="108">
        <v>76.56270481822007</v>
      </c>
      <c r="G58" s="108">
        <v>3.2070759626773579</v>
      </c>
      <c r="H58" s="110">
        <v>4.1526907875920234E-3</v>
      </c>
      <c r="I58" s="110">
        <v>1.3429161173927672E-3</v>
      </c>
      <c r="J58" s="110">
        <v>0.23491517629142253</v>
      </c>
      <c r="K58" s="110">
        <v>2.0743684708518493E-3</v>
      </c>
      <c r="L58" s="110">
        <v>6.1975602215736132E-3</v>
      </c>
      <c r="M58" s="110">
        <v>213.88039240631198</v>
      </c>
      <c r="N58" s="110">
        <v>5.8429422876398272E-5</v>
      </c>
      <c r="O58" s="110">
        <v>9.0010472973875936E-3</v>
      </c>
      <c r="P58" s="108">
        <v>54.735719652814197</v>
      </c>
      <c r="Q58" s="108">
        <v>2.2927822523403378</v>
      </c>
      <c r="R58" s="110">
        <v>1.5538297529131299E-3</v>
      </c>
      <c r="S58" s="110">
        <v>9.6006900870831979E-4</v>
      </c>
      <c r="T58" s="110">
        <v>0.20071216597736743</v>
      </c>
      <c r="U58" s="110">
        <v>6.6847474723930565E-4</v>
      </c>
      <c r="V58" s="110">
        <v>3.2930382760467517E-3</v>
      </c>
      <c r="W58" s="110">
        <v>152.90600333126983</v>
      </c>
      <c r="X58" s="110">
        <v>1.5381888166548578E-5</v>
      </c>
      <c r="Y58" s="110">
        <v>3.9978520650897744E-3</v>
      </c>
    </row>
    <row r="59" spans="1:25" ht="12.6" customHeight="1">
      <c r="A59" s="57">
        <v>2035</v>
      </c>
      <c r="B59" s="58" t="s">
        <v>263</v>
      </c>
      <c r="C59" s="58" t="s">
        <v>3</v>
      </c>
      <c r="D59" s="145">
        <v>1189382056.5381875</v>
      </c>
      <c r="E59" s="145">
        <v>4491918401.503912</v>
      </c>
      <c r="F59" s="108">
        <v>76.105565823882415</v>
      </c>
      <c r="G59" s="108">
        <v>3.1881559387117857</v>
      </c>
      <c r="H59" s="110">
        <v>4.0594431367895313E-3</v>
      </c>
      <c r="I59" s="110">
        <v>1.3355909468776679E-3</v>
      </c>
      <c r="J59" s="110">
        <v>0.20941837137543493</v>
      </c>
      <c r="K59" s="110">
        <v>1.9483214116971298E-3</v>
      </c>
      <c r="L59" s="110">
        <v>5.7242696160538023E-3</v>
      </c>
      <c r="M59" s="110">
        <v>212.70775927537665</v>
      </c>
      <c r="N59" s="110">
        <v>5.5442569609215422E-5</v>
      </c>
      <c r="O59" s="110">
        <v>8.9581860577173118E-3</v>
      </c>
      <c r="P59" s="108">
        <v>54.423056730367463</v>
      </c>
      <c r="Q59" s="108">
        <v>2.2798489130123665</v>
      </c>
      <c r="R59" s="110">
        <v>1.5108183500387215E-3</v>
      </c>
      <c r="S59" s="110">
        <v>9.5508050013970057E-4</v>
      </c>
      <c r="T59" s="110">
        <v>0.17892535052365585</v>
      </c>
      <c r="U59" s="110">
        <v>6.2825777278602279E-4</v>
      </c>
      <c r="V59" s="110">
        <v>3.0313314655801295E-3</v>
      </c>
      <c r="W59" s="110">
        <v>152.10722533516042</v>
      </c>
      <c r="X59" s="110">
        <v>1.4743442310006164E-5</v>
      </c>
      <c r="Y59" s="110">
        <v>3.9979462907113131E-3</v>
      </c>
    </row>
    <row r="60" spans="1:25" ht="12.6" customHeight="1">
      <c r="A60" s="57">
        <v>2036</v>
      </c>
      <c r="B60" s="58" t="s">
        <v>263</v>
      </c>
      <c r="C60" s="58" t="s">
        <v>3</v>
      </c>
      <c r="D60" s="145">
        <v>1140308035.6163676</v>
      </c>
      <c r="E60" s="145">
        <v>4301316529.4693213</v>
      </c>
      <c r="F60" s="108">
        <v>75.708070706682633</v>
      </c>
      <c r="G60" s="108">
        <v>3.1715043784114254</v>
      </c>
      <c r="H60" s="110">
        <v>3.9853228723720664E-3</v>
      </c>
      <c r="I60" s="110">
        <v>1.328615230000552E-3</v>
      </c>
      <c r="J60" s="110">
        <v>0.18792156920176667</v>
      </c>
      <c r="K60" s="110">
        <v>1.8543487243466699E-3</v>
      </c>
      <c r="L60" s="110">
        <v>5.3522456221181689E-3</v>
      </c>
      <c r="M60" s="110">
        <v>211.59679853568349</v>
      </c>
      <c r="N60" s="110">
        <v>5.2996543761347065E-5</v>
      </c>
      <c r="O60" s="110">
        <v>8.9274047700846973E-3</v>
      </c>
      <c r="P60" s="108">
        <v>54.151430459373429</v>
      </c>
      <c r="Q60" s="108">
        <v>2.2684701537901599</v>
      </c>
      <c r="R60" s="110">
        <v>1.4767977833384297E-3</v>
      </c>
      <c r="S60" s="110">
        <v>9.5031367941448186E-4</v>
      </c>
      <c r="T60" s="110">
        <v>0.16054550309623003</v>
      </c>
      <c r="U60" s="110">
        <v>5.9831262413667641E-4</v>
      </c>
      <c r="V60" s="110">
        <v>2.8259038350622336E-3</v>
      </c>
      <c r="W60" s="110">
        <v>151.34805595197537</v>
      </c>
      <c r="X60" s="110">
        <v>1.414037269883921E-5</v>
      </c>
      <c r="Y60" s="110">
        <v>3.9980353087623816E-3</v>
      </c>
    </row>
    <row r="61" spans="1:25" ht="12.6" customHeight="1">
      <c r="A61" s="57">
        <v>2037</v>
      </c>
      <c r="B61" s="58" t="s">
        <v>263</v>
      </c>
      <c r="C61" s="58" t="s">
        <v>3</v>
      </c>
      <c r="D61" s="145">
        <v>1095757889.6390398</v>
      </c>
      <c r="E61" s="145">
        <v>4128413483.0956831</v>
      </c>
      <c r="F61" s="108">
        <v>75.372804865711842</v>
      </c>
      <c r="G61" s="108">
        <v>3.1574596791786291</v>
      </c>
      <c r="H61" s="110">
        <v>3.9207127013941466E-3</v>
      </c>
      <c r="I61" s="110">
        <v>1.3227315864437308E-3</v>
      </c>
      <c r="J61" s="110">
        <v>0.17072239382668361</v>
      </c>
      <c r="K61" s="110">
        <v>1.7737869906080835E-3</v>
      </c>
      <c r="L61" s="110">
        <v>5.0539990586421979E-3</v>
      </c>
      <c r="M61" s="110">
        <v>210.65976265634319</v>
      </c>
      <c r="N61" s="110">
        <v>5.0732878149626727E-5</v>
      </c>
      <c r="O61" s="110">
        <v>8.9032890305554314E-3</v>
      </c>
      <c r="P61" s="108">
        <v>53.924024386445723</v>
      </c>
      <c r="Q61" s="108">
        <v>2.2589438331583498</v>
      </c>
      <c r="R61" s="110">
        <v>1.4472509604400989E-3</v>
      </c>
      <c r="S61" s="110">
        <v>9.463228872959381E-4</v>
      </c>
      <c r="T61" s="110">
        <v>0.14584179264372688</v>
      </c>
      <c r="U61" s="110">
        <v>5.7264546052556656E-4</v>
      </c>
      <c r="V61" s="110">
        <v>2.6615709328804589E-3</v>
      </c>
      <c r="W61" s="110">
        <v>150.71247778243648</v>
      </c>
      <c r="X61" s="110">
        <v>1.3528917999632623E-5</v>
      </c>
      <c r="Y61" s="110">
        <v>3.9981252028183914E-3</v>
      </c>
    </row>
    <row r="62" spans="1:25" ht="12.6" customHeight="1">
      <c r="A62" s="57">
        <v>2038</v>
      </c>
      <c r="B62" s="58" t="s">
        <v>263</v>
      </c>
      <c r="C62" s="58" t="s">
        <v>3</v>
      </c>
      <c r="D62" s="145">
        <v>1055772844.9557903</v>
      </c>
      <c r="E62" s="145">
        <v>3973267082.6445937</v>
      </c>
      <c r="F62" s="108">
        <v>75.086366522327737</v>
      </c>
      <c r="G62" s="108">
        <v>3.1454604239908011</v>
      </c>
      <c r="H62" s="110">
        <v>3.8614751768732119E-3</v>
      </c>
      <c r="I62" s="110">
        <v>1.3177048258629378E-3</v>
      </c>
      <c r="J62" s="110">
        <v>0.15651877169707851</v>
      </c>
      <c r="K62" s="110">
        <v>1.7025943663074306E-3</v>
      </c>
      <c r="L62" s="110">
        <v>4.7890322854909542E-3</v>
      </c>
      <c r="M62" s="110">
        <v>209.85919495104841</v>
      </c>
      <c r="N62" s="110">
        <v>4.8590619115555251E-5</v>
      </c>
      <c r="O62" s="110">
        <v>8.8867463374029051E-3</v>
      </c>
      <c r="P62" s="108">
        <v>53.730325926950123</v>
      </c>
      <c r="Q62" s="108">
        <v>2.2508295659917508</v>
      </c>
      <c r="R62" s="110">
        <v>1.4201940032964118E-3</v>
      </c>
      <c r="S62" s="110">
        <v>9.4292363645106386E-4</v>
      </c>
      <c r="T62" s="110">
        <v>0.13370554933602574</v>
      </c>
      <c r="U62" s="110">
        <v>5.4996232825125905E-4</v>
      </c>
      <c r="V62" s="110">
        <v>2.5156825513224759E-3</v>
      </c>
      <c r="W62" s="110">
        <v>150.17110916046542</v>
      </c>
      <c r="X62" s="110">
        <v>1.2907833595966641E-5</v>
      </c>
      <c r="Y62" s="110">
        <v>3.9982161043643919E-3</v>
      </c>
    </row>
    <row r="63" spans="1:25" ht="12.6" customHeight="1">
      <c r="A63" s="57">
        <v>2039</v>
      </c>
      <c r="B63" s="58" t="s">
        <v>263</v>
      </c>
      <c r="C63" s="58" t="s">
        <v>3</v>
      </c>
      <c r="D63" s="145">
        <v>1020300584.4494773</v>
      </c>
      <c r="E63" s="145">
        <v>3835590579.873415</v>
      </c>
      <c r="F63" s="108">
        <v>74.856793972719686</v>
      </c>
      <c r="G63" s="108">
        <v>3.1358433469810603</v>
      </c>
      <c r="H63" s="110">
        <v>3.8050502487982476E-3</v>
      </c>
      <c r="I63" s="110">
        <v>1.3136760138360004E-3</v>
      </c>
      <c r="J63" s="110">
        <v>0.14570711266805092</v>
      </c>
      <c r="K63" s="110">
        <v>1.6350104232862217E-3</v>
      </c>
      <c r="L63" s="110">
        <v>4.5502370577623543E-3</v>
      </c>
      <c r="M63" s="110">
        <v>209.21756168691542</v>
      </c>
      <c r="N63" s="110">
        <v>4.6482403286064096E-5</v>
      </c>
      <c r="O63" s="110">
        <v>8.8742432851636709E-3</v>
      </c>
      <c r="P63" s="108">
        <v>53.57712367418133</v>
      </c>
      <c r="Q63" s="108">
        <v>2.2444117348291899</v>
      </c>
      <c r="R63" s="110">
        <v>1.3944216552558755E-3</v>
      </c>
      <c r="S63" s="110">
        <v>9.4023506118558675E-4</v>
      </c>
      <c r="T63" s="110">
        <v>0.12448375634143272</v>
      </c>
      <c r="U63" s="110">
        <v>5.2841199347290519E-4</v>
      </c>
      <c r="V63" s="110">
        <v>2.3842964941852736E-3</v>
      </c>
      <c r="W63" s="110">
        <v>149.74292355341271</v>
      </c>
      <c r="X63" s="110">
        <v>1.2276959345334466E-5</v>
      </c>
      <c r="Y63" s="110">
        <v>3.9983080088077175E-3</v>
      </c>
    </row>
    <row r="64" spans="1:25" ht="12.6" customHeight="1">
      <c r="A64" s="57">
        <v>2040</v>
      </c>
      <c r="B64" s="58" t="s">
        <v>263</v>
      </c>
      <c r="C64" s="58" t="s">
        <v>3</v>
      </c>
      <c r="D64" s="145">
        <v>989220241.92572808</v>
      </c>
      <c r="E64" s="145">
        <v>3714847613.3991575</v>
      </c>
      <c r="F64" s="108">
        <v>74.668502552230677</v>
      </c>
      <c r="G64" s="108">
        <v>3.1279555873416447</v>
      </c>
      <c r="H64" s="110">
        <v>3.751994161340969E-3</v>
      </c>
      <c r="I64" s="110">
        <v>1.3103716521397502E-3</v>
      </c>
      <c r="J64" s="110">
        <v>0.13702300807414303</v>
      </c>
      <c r="K64" s="110">
        <v>1.5740535852109125E-3</v>
      </c>
      <c r="L64" s="110">
        <v>4.3284720828221119E-3</v>
      </c>
      <c r="M64" s="110">
        <v>208.69130522052669</v>
      </c>
      <c r="N64" s="110">
        <v>4.4459561731850151E-5</v>
      </c>
      <c r="O64" s="110">
        <v>8.8660947818705246E-3</v>
      </c>
      <c r="P64" s="108">
        <v>53.452696986762547</v>
      </c>
      <c r="Q64" s="108">
        <v>2.2391993475598215</v>
      </c>
      <c r="R64" s="110">
        <v>1.3701921465727272E-3</v>
      </c>
      <c r="S64" s="110">
        <v>9.3805147375058745E-4</v>
      </c>
      <c r="T64" s="110">
        <v>0.11708944895172914</v>
      </c>
      <c r="U64" s="110">
        <v>5.0897146577986096E-4</v>
      </c>
      <c r="V64" s="110">
        <v>2.2623036195250899E-3</v>
      </c>
      <c r="W64" s="110">
        <v>149.39516289243619</v>
      </c>
      <c r="X64" s="110">
        <v>1.1638817887902327E-5</v>
      </c>
      <c r="Y64" s="110">
        <v>3.9984005343562017E-3</v>
      </c>
    </row>
    <row r="65" spans="1:25" ht="12.6" customHeight="1">
      <c r="A65" s="57">
        <v>2020</v>
      </c>
      <c r="B65" s="58" t="s">
        <v>263</v>
      </c>
      <c r="C65" s="58" t="s">
        <v>47</v>
      </c>
      <c r="D65" s="145">
        <v>79383420.386160016</v>
      </c>
      <c r="E65" s="145">
        <v>308158712.06042737</v>
      </c>
      <c r="F65" s="108">
        <v>78.262810699402422</v>
      </c>
      <c r="G65" s="108">
        <v>3.2957129570854717</v>
      </c>
      <c r="H65" s="110">
        <v>1.4175154702003785E-3</v>
      </c>
      <c r="I65" s="110">
        <v>1.4106384928788624E-3</v>
      </c>
      <c r="J65" s="110">
        <v>0.38305355724475654</v>
      </c>
      <c r="K65" s="110">
        <v>1.0046784877535586</v>
      </c>
      <c r="L65" s="110">
        <v>11.66582671691323</v>
      </c>
      <c r="M65" s="110">
        <v>225.5187758565437</v>
      </c>
      <c r="N65" s="110">
        <v>2.9457412388624427E-2</v>
      </c>
      <c r="O65" s="110">
        <v>1.1268566888538632E-2</v>
      </c>
      <c r="P65" s="108">
        <v>53.159139911929898</v>
      </c>
      <c r="Q65" s="108">
        <v>2.2385762104580862</v>
      </c>
      <c r="R65" s="110">
        <v>1.5926929659182997E-3</v>
      </c>
      <c r="S65" s="110">
        <v>9.5816043837375201E-4</v>
      </c>
      <c r="T65" s="110">
        <v>0.19725176313019574</v>
      </c>
      <c r="U65" s="110">
        <v>5.793858499590452E-2</v>
      </c>
      <c r="V65" s="110">
        <v>0.79685864152849262</v>
      </c>
      <c r="W65" s="110">
        <v>153.18110928281169</v>
      </c>
      <c r="X65" s="110">
        <v>6.6629234030548675E-3</v>
      </c>
      <c r="Y65" s="110">
        <v>2.6055568563021774E-3</v>
      </c>
    </row>
    <row r="66" spans="1:25" ht="12.6" customHeight="1">
      <c r="A66" s="57">
        <v>2021</v>
      </c>
      <c r="B66" s="58" t="s">
        <v>263</v>
      </c>
      <c r="C66" s="58" t="s">
        <v>47</v>
      </c>
      <c r="D66" s="145">
        <v>90828202.681018144</v>
      </c>
      <c r="E66" s="145">
        <v>351653346.17179728</v>
      </c>
      <c r="F66" s="108">
        <v>76.165118341006917</v>
      </c>
      <c r="G66" s="108">
        <v>3.1995584336094933</v>
      </c>
      <c r="H66" s="110">
        <v>1.3363665727151482E-3</v>
      </c>
      <c r="I66" s="110">
        <v>1.3636839460872603E-3</v>
      </c>
      <c r="J66" s="110">
        <v>0.35347398083011761</v>
      </c>
      <c r="K66" s="110">
        <v>0.93064621625826471</v>
      </c>
      <c r="L66" s="110">
        <v>10.978605986312516</v>
      </c>
      <c r="M66" s="110">
        <v>218.01215246097036</v>
      </c>
      <c r="N66" s="110">
        <v>2.7770937757821208E-2</v>
      </c>
      <c r="O66" s="110">
        <v>9.7440832905130795E-3</v>
      </c>
      <c r="P66" s="108">
        <v>51.349921869520919</v>
      </c>
      <c r="Q66" s="108">
        <v>2.1571170525492032</v>
      </c>
      <c r="R66" s="110">
        <v>1.5699661455288367E-3</v>
      </c>
      <c r="S66" s="110">
        <v>9.1938495746549153E-4</v>
      </c>
      <c r="T66" s="110">
        <v>0.18027534120990682</v>
      </c>
      <c r="U66" s="110">
        <v>5.2027576148579099E-2</v>
      </c>
      <c r="V66" s="110">
        <v>0.76038272590730893</v>
      </c>
      <c r="W66" s="110">
        <v>146.98207315000815</v>
      </c>
      <c r="X66" s="110">
        <v>6.4394299681565428E-3</v>
      </c>
      <c r="Y66" s="110">
        <v>2.274404321916561E-3</v>
      </c>
    </row>
    <row r="67" spans="1:25" ht="12.6" customHeight="1">
      <c r="A67" s="57">
        <v>2022</v>
      </c>
      <c r="B67" s="58" t="s">
        <v>263</v>
      </c>
      <c r="C67" s="58" t="s">
        <v>47</v>
      </c>
      <c r="D67" s="145">
        <v>85856827.405946702</v>
      </c>
      <c r="E67" s="145">
        <v>331583079.30914289</v>
      </c>
      <c r="F67" s="108">
        <v>73.271066858362104</v>
      </c>
      <c r="G67" s="108">
        <v>3.0779845815590208</v>
      </c>
      <c r="H67" s="110">
        <v>1.2570537738679853E-3</v>
      </c>
      <c r="I67" s="110">
        <v>1.3118679490535115E-3</v>
      </c>
      <c r="J67" s="110">
        <v>0.32681100505907507</v>
      </c>
      <c r="K67" s="110">
        <v>0.89014655747868898</v>
      </c>
      <c r="L67" s="110">
        <v>10.010211823215727</v>
      </c>
      <c r="M67" s="110">
        <v>209.72832901518484</v>
      </c>
      <c r="N67" s="110">
        <v>2.6023438654508214E-2</v>
      </c>
      <c r="O67" s="110">
        <v>8.2576953380513705E-3</v>
      </c>
      <c r="P67" s="108">
        <v>49.386579751738559</v>
      </c>
      <c r="Q67" s="108">
        <v>2.0746406123120047</v>
      </c>
      <c r="R67" s="110">
        <v>1.5406541088063832E-3</v>
      </c>
      <c r="S67" s="110">
        <v>8.8423267010594782E-4</v>
      </c>
      <c r="T67" s="110">
        <v>0.16549073335333089</v>
      </c>
      <c r="U67" s="110">
        <v>4.9537654272149109E-2</v>
      </c>
      <c r="V67" s="110">
        <v>0.72949427874359773</v>
      </c>
      <c r="W67" s="110">
        <v>141.36227696983786</v>
      </c>
      <c r="X67" s="110">
        <v>6.240551001132983E-3</v>
      </c>
      <c r="Y67" s="110">
        <v>1.9836040628262142E-3</v>
      </c>
    </row>
    <row r="68" spans="1:25" ht="12.6" customHeight="1">
      <c r="A68" s="57">
        <v>2023</v>
      </c>
      <c r="B68" s="58" t="s">
        <v>263</v>
      </c>
      <c r="C68" s="58" t="s">
        <v>47</v>
      </c>
      <c r="D68" s="145">
        <v>81781712.054204851</v>
      </c>
      <c r="E68" s="145">
        <v>315110973.50324738</v>
      </c>
      <c r="F68" s="108">
        <v>70.532902052837727</v>
      </c>
      <c r="G68" s="108">
        <v>2.9629592459860645</v>
      </c>
      <c r="H68" s="110">
        <v>1.1899173421447147E-3</v>
      </c>
      <c r="I68" s="110">
        <v>1.2628429955266634E-3</v>
      </c>
      <c r="J68" s="110">
        <v>0.30454610249913688</v>
      </c>
      <c r="K68" s="110">
        <v>0.85477710619902936</v>
      </c>
      <c r="L68" s="110">
        <v>9.1776228926421783</v>
      </c>
      <c r="M68" s="110">
        <v>201.89070969484766</v>
      </c>
      <c r="N68" s="110">
        <v>2.454001519734144E-2</v>
      </c>
      <c r="O68" s="110">
        <v>7.138772681697856E-3</v>
      </c>
      <c r="P68" s="108">
        <v>47.526680100530804</v>
      </c>
      <c r="Q68" s="108">
        <v>1.9965096024178708</v>
      </c>
      <c r="R68" s="110">
        <v>1.5082763363807659E-3</v>
      </c>
      <c r="S68" s="110">
        <v>8.5093244881134257E-4</v>
      </c>
      <c r="T68" s="110">
        <v>0.15250356856152261</v>
      </c>
      <c r="U68" s="110">
        <v>4.7280616313775094E-2</v>
      </c>
      <c r="V68" s="110">
        <v>0.70446007178082437</v>
      </c>
      <c r="W68" s="110">
        <v>136.03857059146932</v>
      </c>
      <c r="X68" s="110">
        <v>6.0810378145663077E-3</v>
      </c>
      <c r="Y68" s="110">
        <v>1.7717379845729672E-3</v>
      </c>
    </row>
    <row r="69" spans="1:25" ht="12.6" customHeight="1">
      <c r="A69" s="57">
        <v>2024</v>
      </c>
      <c r="B69" s="58" t="s">
        <v>263</v>
      </c>
      <c r="C69" s="58" t="s">
        <v>47</v>
      </c>
      <c r="D69" s="145">
        <v>78481943.619680256</v>
      </c>
      <c r="E69" s="145">
        <v>301735588.09633279</v>
      </c>
      <c r="F69" s="108">
        <v>68.020735468113017</v>
      </c>
      <c r="G69" s="108">
        <v>2.8574276856358143</v>
      </c>
      <c r="H69" s="110">
        <v>1.1285814766729984E-3</v>
      </c>
      <c r="I69" s="110">
        <v>1.2178643843709907E-3</v>
      </c>
      <c r="J69" s="110">
        <v>0.28601650593826289</v>
      </c>
      <c r="K69" s="110">
        <v>0.82465759979226372</v>
      </c>
      <c r="L69" s="110">
        <v>8.4950767728676659</v>
      </c>
      <c r="M69" s="110">
        <v>194.69997912939021</v>
      </c>
      <c r="N69" s="110">
        <v>2.3284296574754018E-2</v>
      </c>
      <c r="O69" s="110">
        <v>6.1667668446848791E-3</v>
      </c>
      <c r="P69" s="108">
        <v>45.816840344121495</v>
      </c>
      <c r="Q69" s="108">
        <v>1.924682336447552</v>
      </c>
      <c r="R69" s="110">
        <v>1.4717421418298546E-3</v>
      </c>
      <c r="S69" s="110">
        <v>8.2031894650234948E-4</v>
      </c>
      <c r="T69" s="110">
        <v>0.14149841426222123</v>
      </c>
      <c r="U69" s="110">
        <v>4.5347302181339089E-2</v>
      </c>
      <c r="V69" s="110">
        <v>0.68378400647960591</v>
      </c>
      <c r="W69" s="110">
        <v>131.1443899773306</v>
      </c>
      <c r="X69" s="110">
        <v>5.9393004768685037E-3</v>
      </c>
      <c r="Y69" s="110">
        <v>1.5964153114258609E-3</v>
      </c>
    </row>
    <row r="70" spans="1:25" ht="12.6" customHeight="1">
      <c r="A70" s="57">
        <v>2025</v>
      </c>
      <c r="B70" s="58" t="s">
        <v>263</v>
      </c>
      <c r="C70" s="58" t="s">
        <v>47</v>
      </c>
      <c r="D70" s="145">
        <v>75725163.875378981</v>
      </c>
      <c r="E70" s="145">
        <v>290536279.34093738</v>
      </c>
      <c r="F70" s="108">
        <v>65.741097134617107</v>
      </c>
      <c r="G70" s="108">
        <v>2.7616642152390338</v>
      </c>
      <c r="H70" s="110">
        <v>1.077531012469774E-3</v>
      </c>
      <c r="I70" s="110">
        <v>1.1770490312804172E-3</v>
      </c>
      <c r="J70" s="110">
        <v>0.27080498224850214</v>
      </c>
      <c r="K70" s="110">
        <v>0.79837564954177986</v>
      </c>
      <c r="L70" s="110">
        <v>7.9320290519030081</v>
      </c>
      <c r="M70" s="110">
        <v>188.17482863080019</v>
      </c>
      <c r="N70" s="110">
        <v>2.224303029037902E-2</v>
      </c>
      <c r="O70" s="110">
        <v>5.4716728587445385E-3</v>
      </c>
      <c r="P70" s="108">
        <v>44.267619682558255</v>
      </c>
      <c r="Q70" s="108">
        <v>1.8596023872372847</v>
      </c>
      <c r="R70" s="110">
        <v>1.4324222194683556E-3</v>
      </c>
      <c r="S70" s="110">
        <v>7.9258121837775424E-4</v>
      </c>
      <c r="T70" s="110">
        <v>0.13186236095638607</v>
      </c>
      <c r="U70" s="110">
        <v>4.3569375258725902E-2</v>
      </c>
      <c r="V70" s="110">
        <v>0.66666650656998061</v>
      </c>
      <c r="W70" s="110">
        <v>126.70995938205155</v>
      </c>
      <c r="X70" s="110">
        <v>5.8210188316541915E-3</v>
      </c>
      <c r="Y70" s="110">
        <v>1.4744955011730231E-3</v>
      </c>
    </row>
    <row r="71" spans="1:25" ht="12.6" customHeight="1">
      <c r="A71" s="57">
        <v>2026</v>
      </c>
      <c r="B71" s="58" t="s">
        <v>263</v>
      </c>
      <c r="C71" s="58" t="s">
        <v>47</v>
      </c>
      <c r="D71" s="145">
        <v>73342030.944175825</v>
      </c>
      <c r="E71" s="145">
        <v>280844138.70954895</v>
      </c>
      <c r="F71" s="108">
        <v>63.701656986072251</v>
      </c>
      <c r="G71" s="108">
        <v>2.6759910347956786</v>
      </c>
      <c r="H71" s="110">
        <v>1.031859277693104E-3</v>
      </c>
      <c r="I71" s="110">
        <v>1.1405342611316381E-3</v>
      </c>
      <c r="J71" s="110">
        <v>0.25830167146090577</v>
      </c>
      <c r="K71" s="110">
        <v>0.77593425846070485</v>
      </c>
      <c r="L71" s="110">
        <v>7.4899639518906955</v>
      </c>
      <c r="M71" s="110">
        <v>182.33721232711503</v>
      </c>
      <c r="N71" s="110">
        <v>2.138474582168632E-2</v>
      </c>
      <c r="O71" s="110">
        <v>4.9017238764437355E-3</v>
      </c>
      <c r="P71" s="108">
        <v>42.881387864338087</v>
      </c>
      <c r="Q71" s="108">
        <v>1.8013693036219451</v>
      </c>
      <c r="R71" s="110">
        <v>1.3897116357683471E-3</v>
      </c>
      <c r="S71" s="110">
        <v>7.6776169315101537E-4</v>
      </c>
      <c r="T71" s="110">
        <v>0.12362969678163378</v>
      </c>
      <c r="U71" s="110">
        <v>4.2004334072128821E-2</v>
      </c>
      <c r="V71" s="110">
        <v>0.65216041078869635</v>
      </c>
      <c r="W71" s="110">
        <v>122.74206188405283</v>
      </c>
      <c r="X71" s="110">
        <v>5.7122251948925704E-3</v>
      </c>
      <c r="Y71" s="110">
        <v>1.3767354389213414E-3</v>
      </c>
    </row>
    <row r="72" spans="1:25" ht="12.6" customHeight="1">
      <c r="A72" s="57">
        <v>2027</v>
      </c>
      <c r="B72" s="58" t="s">
        <v>263</v>
      </c>
      <c r="C72" s="58" t="s">
        <v>47</v>
      </c>
      <c r="D72" s="145">
        <v>71228754.689861119</v>
      </c>
      <c r="E72" s="145">
        <v>272247962.21684253</v>
      </c>
      <c r="F72" s="108">
        <v>61.934922492120812</v>
      </c>
      <c r="G72" s="108">
        <v>2.6017737241264762</v>
      </c>
      <c r="H72" s="110">
        <v>9.9348044012595319E-4</v>
      </c>
      <c r="I72" s="110">
        <v>1.108902097762399E-3</v>
      </c>
      <c r="J72" s="110">
        <v>0.24799096840485624</v>
      </c>
      <c r="K72" s="110">
        <v>0.75611559148849306</v>
      </c>
      <c r="L72" s="110">
        <v>7.1331799298533527</v>
      </c>
      <c r="M72" s="110">
        <v>177.28017836927472</v>
      </c>
      <c r="N72" s="110">
        <v>2.0668394228911782E-2</v>
      </c>
      <c r="O72" s="110">
        <v>4.5029079979800324E-3</v>
      </c>
      <c r="P72" s="108">
        <v>41.682871524552063</v>
      </c>
      <c r="Q72" s="108">
        <v>1.7510218066796792</v>
      </c>
      <c r="R72" s="110">
        <v>1.3453118941129595E-3</v>
      </c>
      <c r="S72" s="110">
        <v>7.4630308418028007E-4</v>
      </c>
      <c r="T72" s="110">
        <v>0.11632737603466206</v>
      </c>
      <c r="U72" s="110">
        <v>4.0544148747692771E-2</v>
      </c>
      <c r="V72" s="110">
        <v>0.63956817615627504</v>
      </c>
      <c r="W72" s="110">
        <v>119.31147406790132</v>
      </c>
      <c r="X72" s="110">
        <v>5.6157554321588001E-3</v>
      </c>
      <c r="Y72" s="110">
        <v>1.310259899436362E-3</v>
      </c>
    </row>
    <row r="73" spans="1:25" ht="12.6" customHeight="1">
      <c r="A73" s="57">
        <v>2028</v>
      </c>
      <c r="B73" s="58" t="s">
        <v>263</v>
      </c>
      <c r="C73" s="58" t="s">
        <v>47</v>
      </c>
      <c r="D73" s="145">
        <v>69269222.805379167</v>
      </c>
      <c r="E73" s="145">
        <v>264293940.87193868</v>
      </c>
      <c r="F73" s="108">
        <v>60.395480842528158</v>
      </c>
      <c r="G73" s="108">
        <v>2.5371045734668374</v>
      </c>
      <c r="H73" s="110">
        <v>9.5933544024690356E-4</v>
      </c>
      <c r="I73" s="110">
        <v>1.0813394561068246E-3</v>
      </c>
      <c r="J73" s="110">
        <v>0.23968824016122559</v>
      </c>
      <c r="K73" s="110">
        <v>0.73957810821260406</v>
      </c>
      <c r="L73" s="110">
        <v>6.8627689742273992</v>
      </c>
      <c r="M73" s="110">
        <v>172.87373884779802</v>
      </c>
      <c r="N73" s="110">
        <v>2.009298221605119E-2</v>
      </c>
      <c r="O73" s="110">
        <v>4.1859230476886519E-3</v>
      </c>
      <c r="P73" s="108">
        <v>40.638962663854166</v>
      </c>
      <c r="Q73" s="108">
        <v>1.7071690894264677</v>
      </c>
      <c r="R73" s="110">
        <v>1.2992480820664381E-3</v>
      </c>
      <c r="S73" s="110">
        <v>7.2761261555738109E-4</v>
      </c>
      <c r="T73" s="110">
        <v>0.11022680719325388</v>
      </c>
      <c r="U73" s="110">
        <v>3.9293994743027423E-2</v>
      </c>
      <c r="V73" s="110">
        <v>0.62901688870802397</v>
      </c>
      <c r="W73" s="110">
        <v>116.32342884915852</v>
      </c>
      <c r="X73" s="110">
        <v>5.529508356238653E-3</v>
      </c>
      <c r="Y73" s="110">
        <v>1.2581107278203788E-3</v>
      </c>
    </row>
    <row r="74" spans="1:25" ht="12.6" customHeight="1">
      <c r="A74" s="57">
        <v>2029</v>
      </c>
      <c r="B74" s="58" t="s">
        <v>263</v>
      </c>
      <c r="C74" s="58" t="s">
        <v>47</v>
      </c>
      <c r="D74" s="145">
        <v>67362682.443252295</v>
      </c>
      <c r="E74" s="145">
        <v>256590902.79464319</v>
      </c>
      <c r="F74" s="108">
        <v>59.058637543337646</v>
      </c>
      <c r="G74" s="108">
        <v>2.4809462119293548</v>
      </c>
      <c r="H74" s="110">
        <v>9.3007656986748681E-4</v>
      </c>
      <c r="I74" s="110">
        <v>1.0574041982716249E-3</v>
      </c>
      <c r="J74" s="110">
        <v>0.23275937821760576</v>
      </c>
      <c r="K74" s="110">
        <v>0.72514796739566745</v>
      </c>
      <c r="L74" s="110">
        <v>6.6467003387930577</v>
      </c>
      <c r="M74" s="110">
        <v>169.04720917768478</v>
      </c>
      <c r="N74" s="110">
        <v>1.9614756270802051E-2</v>
      </c>
      <c r="O74" s="110">
        <v>3.9645689537335755E-3</v>
      </c>
      <c r="P74" s="108">
        <v>39.73462821591918</v>
      </c>
      <c r="Q74" s="108">
        <v>1.6691796400207783</v>
      </c>
      <c r="R74" s="110">
        <v>1.2530876190752344E-3</v>
      </c>
      <c r="S74" s="110">
        <v>7.1142113059150457E-4</v>
      </c>
      <c r="T74" s="110">
        <v>0.10483901750538081</v>
      </c>
      <c r="U74" s="110">
        <v>3.8155421167669415E-2</v>
      </c>
      <c r="V74" s="110">
        <v>0.61965616117358546</v>
      </c>
      <c r="W74" s="110">
        <v>113.73489614766378</v>
      </c>
      <c r="X74" s="110">
        <v>5.4524488004861352E-3</v>
      </c>
      <c r="Y74" s="110">
        <v>1.2214374315148548E-3</v>
      </c>
    </row>
    <row r="75" spans="1:25" ht="12.6" customHeight="1">
      <c r="A75" s="57">
        <v>2030</v>
      </c>
      <c r="B75" s="58" t="s">
        <v>263</v>
      </c>
      <c r="C75" s="58" t="s">
        <v>47</v>
      </c>
      <c r="D75" s="145">
        <v>65395209.854755446</v>
      </c>
      <c r="E75" s="145">
        <v>248700816.37323526</v>
      </c>
      <c r="F75" s="108">
        <v>57.890363356272417</v>
      </c>
      <c r="G75" s="108">
        <v>2.4318691329539472</v>
      </c>
      <c r="H75" s="110">
        <v>9.0406990334892764E-4</v>
      </c>
      <c r="I75" s="110">
        <v>1.0364870542005549E-3</v>
      </c>
      <c r="J75" s="110">
        <v>0.22704736709517395</v>
      </c>
      <c r="K75" s="110">
        <v>0.71286976314345163</v>
      </c>
      <c r="L75" s="110">
        <v>6.4826824938801257</v>
      </c>
      <c r="M75" s="110">
        <v>165.70318535504273</v>
      </c>
      <c r="N75" s="110">
        <v>1.9225845604153812E-2</v>
      </c>
      <c r="O75" s="110">
        <v>3.7934045254406756E-3</v>
      </c>
      <c r="P75" s="108">
        <v>38.945190392629868</v>
      </c>
      <c r="Q75" s="108">
        <v>1.6360167893572124</v>
      </c>
      <c r="R75" s="110">
        <v>1.2075104700065048E-3</v>
      </c>
      <c r="S75" s="110">
        <v>6.972867904959007E-4</v>
      </c>
      <c r="T75" s="110">
        <v>0.10021848204695767</v>
      </c>
      <c r="U75" s="110">
        <v>3.715806998299713E-2</v>
      </c>
      <c r="V75" s="110">
        <v>0.61152424079869139</v>
      </c>
      <c r="W75" s="110">
        <v>111.47523919657964</v>
      </c>
      <c r="X75" s="110">
        <v>5.382538061758293E-3</v>
      </c>
      <c r="Y75" s="110">
        <v>1.1924605067267055E-3</v>
      </c>
    </row>
    <row r="76" spans="1:25" ht="12.6" customHeight="1">
      <c r="A76" s="57">
        <v>2031</v>
      </c>
      <c r="B76" s="58" t="s">
        <v>263</v>
      </c>
      <c r="C76" s="58" t="s">
        <v>47</v>
      </c>
      <c r="D76" s="145">
        <v>63324113.114813432</v>
      </c>
      <c r="E76" s="145">
        <v>240459271.19582742</v>
      </c>
      <c r="F76" s="108">
        <v>56.875039678720988</v>
      </c>
      <c r="G76" s="108">
        <v>2.3892172273820487</v>
      </c>
      <c r="H76" s="110">
        <v>8.8196752399531252E-4</v>
      </c>
      <c r="I76" s="110">
        <v>1.01830838357918E-3</v>
      </c>
      <c r="J76" s="110">
        <v>0.22228731963679343</v>
      </c>
      <c r="K76" s="110">
        <v>0.70257530489564068</v>
      </c>
      <c r="L76" s="110">
        <v>6.3512374726804159</v>
      </c>
      <c r="M76" s="110">
        <v>162.79696128280349</v>
      </c>
      <c r="N76" s="110">
        <v>1.890392127033981E-2</v>
      </c>
      <c r="O76" s="110">
        <v>3.6786009504426453E-3</v>
      </c>
      <c r="P76" s="108">
        <v>38.260848865713911</v>
      </c>
      <c r="Q76" s="108">
        <v>1.6072688434259796</v>
      </c>
      <c r="R76" s="110">
        <v>1.1645331576856238E-3</v>
      </c>
      <c r="S76" s="110">
        <v>6.8503412714785827E-4</v>
      </c>
      <c r="T76" s="110">
        <v>9.6210176002465786E-2</v>
      </c>
      <c r="U76" s="110">
        <v>3.6292843261547005E-2</v>
      </c>
      <c r="V76" s="110">
        <v>0.6044389962810669</v>
      </c>
      <c r="W76" s="110">
        <v>109.51640590712807</v>
      </c>
      <c r="X76" s="110">
        <v>5.3220108326234921E-3</v>
      </c>
      <c r="Y76" s="110">
        <v>1.1726979412743151E-3</v>
      </c>
    </row>
    <row r="77" spans="1:25" ht="12.6" customHeight="1">
      <c r="A77" s="57">
        <v>2032</v>
      </c>
      <c r="B77" s="58" t="s">
        <v>263</v>
      </c>
      <c r="C77" s="58" t="s">
        <v>47</v>
      </c>
      <c r="D77" s="145">
        <v>61182060.991487987</v>
      </c>
      <c r="E77" s="145">
        <v>231988803.51900339</v>
      </c>
      <c r="F77" s="108">
        <v>55.983349690553354</v>
      </c>
      <c r="G77" s="108">
        <v>2.3517589487900912</v>
      </c>
      <c r="H77" s="110">
        <v>8.6248137455684605E-4</v>
      </c>
      <c r="I77" s="110">
        <v>1.0023432889500782E-3</v>
      </c>
      <c r="J77" s="110">
        <v>0.21835142173174707</v>
      </c>
      <c r="K77" s="110">
        <v>0.69392235292256244</v>
      </c>
      <c r="L77" s="110">
        <v>6.2499966030996656</v>
      </c>
      <c r="M77" s="110">
        <v>160.24462160444907</v>
      </c>
      <c r="N77" s="110">
        <v>1.8635429421091494E-2</v>
      </c>
      <c r="O77" s="110">
        <v>3.5867720054178248E-3</v>
      </c>
      <c r="P77" s="108">
        <v>37.660397440152458</v>
      </c>
      <c r="Q77" s="108">
        <v>1.5820449684491644</v>
      </c>
      <c r="R77" s="110">
        <v>1.1242076746141032E-3</v>
      </c>
      <c r="S77" s="110">
        <v>6.7428345824221438E-4</v>
      </c>
      <c r="T77" s="110">
        <v>9.2788118852275239E-2</v>
      </c>
      <c r="U77" s="110">
        <v>3.5550339031171684E-2</v>
      </c>
      <c r="V77" s="110">
        <v>0.59831078649119318</v>
      </c>
      <c r="W77" s="110">
        <v>107.79769646918287</v>
      </c>
      <c r="X77" s="110">
        <v>5.2679257979885204E-3</v>
      </c>
      <c r="Y77" s="110">
        <v>1.1571687367249136E-3</v>
      </c>
    </row>
    <row r="78" spans="1:25" ht="12.6" customHeight="1">
      <c r="A78" s="57">
        <v>2033</v>
      </c>
      <c r="B78" s="58" t="s">
        <v>263</v>
      </c>
      <c r="C78" s="58" t="s">
        <v>47</v>
      </c>
      <c r="D78" s="145">
        <v>58952447.176671833</v>
      </c>
      <c r="E78" s="145">
        <v>223224839.79193568</v>
      </c>
      <c r="F78" s="108">
        <v>55.212067186438354</v>
      </c>
      <c r="G78" s="108">
        <v>2.3193587701454792</v>
      </c>
      <c r="H78" s="110">
        <v>8.460351350738387E-4</v>
      </c>
      <c r="I78" s="110">
        <v>9.8853400733049787E-4</v>
      </c>
      <c r="J78" s="110">
        <v>0.21495198631963827</v>
      </c>
      <c r="K78" s="110">
        <v>0.68658957589404812</v>
      </c>
      <c r="L78" s="110">
        <v>6.1658413348534804</v>
      </c>
      <c r="M78" s="110">
        <v>158.03693175192674</v>
      </c>
      <c r="N78" s="110">
        <v>1.8405077598243415E-2</v>
      </c>
      <c r="O78" s="110">
        <v>3.5195382465349513E-3</v>
      </c>
      <c r="P78" s="108">
        <v>37.142657472397865</v>
      </c>
      <c r="Q78" s="108">
        <v>1.5602956517497635</v>
      </c>
      <c r="R78" s="110">
        <v>1.0886655504234507E-3</v>
      </c>
      <c r="S78" s="110">
        <v>6.6501368097864348E-4</v>
      </c>
      <c r="T78" s="110">
        <v>8.9761598907390647E-2</v>
      </c>
      <c r="U78" s="110">
        <v>3.4904225066744107E-2</v>
      </c>
      <c r="V78" s="110">
        <v>0.59282308727521282</v>
      </c>
      <c r="W78" s="110">
        <v>106.31573717805573</v>
      </c>
      <c r="X78" s="110">
        <v>5.2199826360797928E-3</v>
      </c>
      <c r="Y78" s="110">
        <v>1.1452797053426295E-3</v>
      </c>
    </row>
    <row r="79" spans="1:25" ht="12.6" customHeight="1">
      <c r="A79" s="57">
        <v>2034</v>
      </c>
      <c r="B79" s="58" t="s">
        <v>263</v>
      </c>
      <c r="C79" s="58" t="s">
        <v>47</v>
      </c>
      <c r="D79" s="145">
        <v>56637596.125450708</v>
      </c>
      <c r="E79" s="145">
        <v>214174907.59990448</v>
      </c>
      <c r="F79" s="108">
        <v>54.540651971580232</v>
      </c>
      <c r="G79" s="108">
        <v>2.2911538351313316</v>
      </c>
      <c r="H79" s="110">
        <v>8.3185278594944811E-4</v>
      </c>
      <c r="I79" s="110">
        <v>9.7651278069022136E-4</v>
      </c>
      <c r="J79" s="110">
        <v>0.21205036521525469</v>
      </c>
      <c r="K79" s="110">
        <v>0.68050602806501792</v>
      </c>
      <c r="L79" s="110">
        <v>6.0982173591055391</v>
      </c>
      <c r="M79" s="110">
        <v>156.11509824894563</v>
      </c>
      <c r="N79" s="110">
        <v>1.8210381890664443E-2</v>
      </c>
      <c r="O79" s="110">
        <v>3.4640883302713091E-3</v>
      </c>
      <c r="P79" s="108">
        <v>36.69274100935715</v>
      </c>
      <c r="Q79" s="108">
        <v>1.5413954774298524</v>
      </c>
      <c r="R79" s="110">
        <v>1.0571116658173241E-3</v>
      </c>
      <c r="S79" s="110">
        <v>6.569582368187324E-4</v>
      </c>
      <c r="T79" s="110">
        <v>8.714659336523442E-2</v>
      </c>
      <c r="U79" s="110">
        <v>3.435774283811556E-2</v>
      </c>
      <c r="V79" s="110">
        <v>0.5880036094911012</v>
      </c>
      <c r="W79" s="110">
        <v>105.02791332021079</v>
      </c>
      <c r="X79" s="110">
        <v>5.1775733042751584E-3</v>
      </c>
      <c r="Y79" s="110">
        <v>1.1350258400691787E-3</v>
      </c>
    </row>
    <row r="80" spans="1:25" ht="12.6" customHeight="1">
      <c r="A80" s="57">
        <v>2035</v>
      </c>
      <c r="B80" s="58" t="s">
        <v>263</v>
      </c>
      <c r="C80" s="58" t="s">
        <v>47</v>
      </c>
      <c r="D80" s="145">
        <v>54249956.974840015</v>
      </c>
      <c r="E80" s="145">
        <v>204884863.2586171</v>
      </c>
      <c r="F80" s="108">
        <v>53.977621015337768</v>
      </c>
      <c r="G80" s="108">
        <v>2.2675019261779017</v>
      </c>
      <c r="H80" s="110">
        <v>8.2041105989187851E-4</v>
      </c>
      <c r="I80" s="110">
        <v>9.6643209949518426E-4</v>
      </c>
      <c r="J80" s="110">
        <v>0.2095522603346156</v>
      </c>
      <c r="K80" s="110">
        <v>0.6755804337579252</v>
      </c>
      <c r="L80" s="110">
        <v>6.0417919693445779</v>
      </c>
      <c r="M80" s="110">
        <v>154.50349974629512</v>
      </c>
      <c r="N80" s="110">
        <v>1.8043654562987756E-2</v>
      </c>
      <c r="O80" s="110">
        <v>3.4249574245531992E-3</v>
      </c>
      <c r="P80" s="108">
        <v>36.317217185375569</v>
      </c>
      <c r="Q80" s="108">
        <v>1.525620402904764</v>
      </c>
      <c r="R80" s="110">
        <v>1.03132694929746E-3</v>
      </c>
      <c r="S80" s="110">
        <v>6.5023474158507142E-4</v>
      </c>
      <c r="T80" s="110">
        <v>8.4850088407433549E-2</v>
      </c>
      <c r="U80" s="110">
        <v>3.3899439278901891E-2</v>
      </c>
      <c r="V80" s="110">
        <v>0.58376958236000898</v>
      </c>
      <c r="W80" s="110">
        <v>103.95302813720541</v>
      </c>
      <c r="X80" s="110">
        <v>5.1405528783413906E-3</v>
      </c>
      <c r="Y80" s="110">
        <v>1.1275771123575851E-3</v>
      </c>
    </row>
    <row r="81" spans="1:25" ht="12.6" customHeight="1">
      <c r="A81" s="57">
        <v>2036</v>
      </c>
      <c r="B81" s="58" t="s">
        <v>263</v>
      </c>
      <c r="C81" s="58" t="s">
        <v>47</v>
      </c>
      <c r="D81" s="145">
        <v>51942440.955449723</v>
      </c>
      <c r="E81" s="145">
        <v>195930286.27733478</v>
      </c>
      <c r="F81" s="108">
        <v>53.48689498424342</v>
      </c>
      <c r="G81" s="108">
        <v>2.2468874159456713</v>
      </c>
      <c r="H81" s="110">
        <v>8.1055152317107326E-4</v>
      </c>
      <c r="I81" s="110">
        <v>9.5764598814780384E-4</v>
      </c>
      <c r="J81" s="110">
        <v>0.207259723667122</v>
      </c>
      <c r="K81" s="110">
        <v>0.67116107104732092</v>
      </c>
      <c r="L81" s="110">
        <v>5.9932388820816618</v>
      </c>
      <c r="M81" s="110">
        <v>153.09886412518941</v>
      </c>
      <c r="N81" s="110">
        <v>1.7892995270019856E-2</v>
      </c>
      <c r="O81" s="110">
        <v>3.3908921331588029E-3</v>
      </c>
      <c r="P81" s="108">
        <v>35.990949576358581</v>
      </c>
      <c r="Q81" s="108">
        <v>1.5119144926038031</v>
      </c>
      <c r="R81" s="110">
        <v>1.0090991315549981E-3</v>
      </c>
      <c r="S81" s="110">
        <v>6.4439314492985842E-4</v>
      </c>
      <c r="T81" s="110">
        <v>8.2716663521571268E-2</v>
      </c>
      <c r="U81" s="110">
        <v>3.3478656489771275E-2</v>
      </c>
      <c r="V81" s="110">
        <v>0.57978886380147709</v>
      </c>
      <c r="W81" s="110">
        <v>103.0191320799365</v>
      </c>
      <c r="X81" s="110">
        <v>5.1055114136607464E-3</v>
      </c>
      <c r="Y81" s="110">
        <v>1.120144813730762E-3</v>
      </c>
    </row>
    <row r="82" spans="1:25" ht="12.6" customHeight="1">
      <c r="A82" s="57">
        <v>2037</v>
      </c>
      <c r="B82" s="58" t="s">
        <v>263</v>
      </c>
      <c r="C82" s="58" t="s">
        <v>47</v>
      </c>
      <c r="D82" s="145">
        <v>49838025.999958232</v>
      </c>
      <c r="E82" s="145">
        <v>187771386.77676213</v>
      </c>
      <c r="F82" s="108">
        <v>53.070836848151764</v>
      </c>
      <c r="G82" s="108">
        <v>2.229409568511052</v>
      </c>
      <c r="H82" s="110">
        <v>8.0217313395659364E-4</v>
      </c>
      <c r="I82" s="110">
        <v>9.5019675399461907E-4</v>
      </c>
      <c r="J82" s="110">
        <v>0.20489544947797447</v>
      </c>
      <c r="K82" s="110">
        <v>0.66631866202827805</v>
      </c>
      <c r="L82" s="110">
        <v>5.9444846735326875</v>
      </c>
      <c r="M82" s="110">
        <v>151.90795506111974</v>
      </c>
      <c r="N82" s="110">
        <v>1.7738941542375267E-2</v>
      </c>
      <c r="O82" s="110">
        <v>3.3552381446268283E-3</v>
      </c>
      <c r="P82" s="108">
        <v>35.716225887200153</v>
      </c>
      <c r="Q82" s="108">
        <v>1.5003738488589371</v>
      </c>
      <c r="R82" s="110">
        <v>9.9143380534204924E-4</v>
      </c>
      <c r="S82" s="110">
        <v>6.3947440663238912E-4</v>
      </c>
      <c r="T82" s="110">
        <v>8.0510083977341454E-2</v>
      </c>
      <c r="U82" s="110">
        <v>3.3021854011663021E-2</v>
      </c>
      <c r="V82" s="110">
        <v>0.57558548951670918</v>
      </c>
      <c r="W82" s="110">
        <v>102.23277338831998</v>
      </c>
      <c r="X82" s="110">
        <v>5.0688644869253769E-3</v>
      </c>
      <c r="Y82" s="110">
        <v>1.1111887107429189E-3</v>
      </c>
    </row>
    <row r="83" spans="1:25" ht="12.6" customHeight="1">
      <c r="A83" s="57">
        <v>2038</v>
      </c>
      <c r="B83" s="58" t="s">
        <v>263</v>
      </c>
      <c r="C83" s="58" t="s">
        <v>47</v>
      </c>
      <c r="D83" s="145">
        <v>47939001.588045135</v>
      </c>
      <c r="E83" s="145">
        <v>180412347.12056139</v>
      </c>
      <c r="F83" s="108">
        <v>52.705048878045716</v>
      </c>
      <c r="G83" s="108">
        <v>2.2140434795433199</v>
      </c>
      <c r="H83" s="110">
        <v>7.9471954347585172E-4</v>
      </c>
      <c r="I83" s="110">
        <v>9.4364757251403416E-4</v>
      </c>
      <c r="J83" s="110">
        <v>0.20249205631868089</v>
      </c>
      <c r="K83" s="110">
        <v>0.66101985413407749</v>
      </c>
      <c r="L83" s="110">
        <v>5.8965422541777146</v>
      </c>
      <c r="M83" s="110">
        <v>150.86093741781866</v>
      </c>
      <c r="N83" s="110">
        <v>1.7584110120215841E-2</v>
      </c>
      <c r="O83" s="110">
        <v>3.3187510129920202E-3</v>
      </c>
      <c r="P83" s="108">
        <v>35.475773883080763</v>
      </c>
      <c r="Q83" s="108">
        <v>1.490272896422757</v>
      </c>
      <c r="R83" s="110">
        <v>9.7653161256300042E-4</v>
      </c>
      <c r="S83" s="110">
        <v>6.3516927923333393E-4</v>
      </c>
      <c r="T83" s="110">
        <v>7.8257413381534566E-2</v>
      </c>
      <c r="U83" s="110">
        <v>3.2528965953039335E-2</v>
      </c>
      <c r="V83" s="110">
        <v>0.5712448242344349</v>
      </c>
      <c r="W83" s="110">
        <v>101.54451267103309</v>
      </c>
      <c r="X83" s="110">
        <v>5.0310616865921467E-3</v>
      </c>
      <c r="Y83" s="110">
        <v>1.1009733198484451E-3</v>
      </c>
    </row>
    <row r="84" spans="1:25" ht="12.6" customHeight="1">
      <c r="A84" s="57">
        <v>2039</v>
      </c>
      <c r="B84" s="58" t="s">
        <v>263</v>
      </c>
      <c r="C84" s="58" t="s">
        <v>47</v>
      </c>
      <c r="D84" s="145">
        <v>46240108.679219685</v>
      </c>
      <c r="E84" s="145">
        <v>173829289.09918734</v>
      </c>
      <c r="F84" s="108">
        <v>52.399557882267068</v>
      </c>
      <c r="G84" s="108">
        <v>2.201210357069078</v>
      </c>
      <c r="H84" s="110">
        <v>7.8829952647956091E-4</v>
      </c>
      <c r="I84" s="110">
        <v>9.3817796679830049E-4</v>
      </c>
      <c r="J84" s="110">
        <v>0.19999748009479076</v>
      </c>
      <c r="K84" s="110">
        <v>0.65518051475964156</v>
      </c>
      <c r="L84" s="110">
        <v>5.8475104870714913</v>
      </c>
      <c r="M84" s="110">
        <v>149.98651155204425</v>
      </c>
      <c r="N84" s="110">
        <v>1.7424366508799055E-2</v>
      </c>
      <c r="O84" s="110">
        <v>3.2801348352929694E-3</v>
      </c>
      <c r="P84" s="108">
        <v>35.276829172103895</v>
      </c>
      <c r="Q84" s="108">
        <v>1.4819155900639833</v>
      </c>
      <c r="R84" s="110">
        <v>9.6513723953456235E-4</v>
      </c>
      <c r="S84" s="110">
        <v>6.316073113085491E-4</v>
      </c>
      <c r="T84" s="110">
        <v>7.5914467374675609E-2</v>
      </c>
      <c r="U84" s="110">
        <v>3.1992473384351496E-2</v>
      </c>
      <c r="V84" s="110">
        <v>0.56668503568571083</v>
      </c>
      <c r="W84" s="110">
        <v>100.97506085889771</v>
      </c>
      <c r="X84" s="110">
        <v>4.9915323824140162E-3</v>
      </c>
      <c r="Y84" s="110">
        <v>1.0893858463258818E-3</v>
      </c>
    </row>
    <row r="85" spans="1:25" ht="12.6" customHeight="1">
      <c r="A85" s="57">
        <v>2040</v>
      </c>
      <c r="B85" s="58" t="s">
        <v>263</v>
      </c>
      <c r="C85" s="58" t="s">
        <v>47</v>
      </c>
      <c r="D85" s="145">
        <v>44672352.929721266</v>
      </c>
      <c r="E85" s="145">
        <v>167759389.29721132</v>
      </c>
      <c r="F85" s="108">
        <v>52.156046578476868</v>
      </c>
      <c r="G85" s="108">
        <v>2.1909808890042743</v>
      </c>
      <c r="H85" s="110">
        <v>7.8332811374550511E-4</v>
      </c>
      <c r="I85" s="110">
        <v>9.338180647473017E-4</v>
      </c>
      <c r="J85" s="110">
        <v>0.19804524044987679</v>
      </c>
      <c r="K85" s="110">
        <v>0.64906613884084907</v>
      </c>
      <c r="L85" s="110">
        <v>5.8095356010773278</v>
      </c>
      <c r="M85" s="110">
        <v>149.28949401115108</v>
      </c>
      <c r="N85" s="110">
        <v>1.7297853347801317E-2</v>
      </c>
      <c r="O85" s="110">
        <v>3.2526258596655821E-3</v>
      </c>
      <c r="P85" s="108">
        <v>35.119423580773947</v>
      </c>
      <c r="Q85" s="108">
        <v>1.4753032667563215</v>
      </c>
      <c r="R85" s="110">
        <v>9.5625499806502561E-4</v>
      </c>
      <c r="S85" s="110">
        <v>6.2878907268965804E-4</v>
      </c>
      <c r="T85" s="110">
        <v>7.4064467420057775E-2</v>
      </c>
      <c r="U85" s="110">
        <v>3.1478560020699139E-2</v>
      </c>
      <c r="V85" s="110">
        <v>0.56310593147386101</v>
      </c>
      <c r="W85" s="110">
        <v>100.52450905089563</v>
      </c>
      <c r="X85" s="110">
        <v>4.9605824586217142E-3</v>
      </c>
      <c r="Y85" s="110">
        <v>1.0818837802293584E-3</v>
      </c>
    </row>
  </sheetData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zoomScale="70" zoomScaleNormal="70" workbookViewId="0"/>
  </sheetViews>
  <sheetFormatPr defaultColWidth="9.140625" defaultRowHeight="14.25"/>
  <cols>
    <col min="1" max="2" width="18.42578125" style="6" customWidth="1"/>
    <col min="3" max="3" width="13.5703125" style="6" bestFit="1" customWidth="1"/>
    <col min="4" max="4" width="14.85546875" style="6" bestFit="1" customWidth="1"/>
    <col min="5" max="5" width="17.5703125" style="6" bestFit="1" customWidth="1"/>
    <col min="6" max="6" width="18.85546875" style="6" customWidth="1"/>
    <col min="7" max="7" width="17.5703125" style="6" customWidth="1"/>
    <col min="8" max="9" width="12.140625" style="6" customWidth="1"/>
    <col min="10" max="10" width="14.28515625" style="6" bestFit="1" customWidth="1"/>
    <col min="11" max="11" width="10.42578125" style="6" bestFit="1" customWidth="1"/>
    <col min="12" max="12" width="17.140625" style="6" customWidth="1"/>
    <col min="13" max="13" width="9.140625" style="6" bestFit="1" customWidth="1"/>
    <col min="14" max="14" width="9.28515625" style="6" bestFit="1" customWidth="1"/>
    <col min="15" max="15" width="10.140625" style="6" bestFit="1" customWidth="1"/>
    <col min="16" max="18" width="10.140625" style="6" customWidth="1"/>
    <col min="19" max="19" width="82.140625" style="6" bestFit="1" customWidth="1"/>
    <col min="20" max="16384" width="9.140625" style="6"/>
  </cols>
  <sheetData>
    <row r="1" spans="1:19">
      <c r="B1" s="10" t="s">
        <v>179</v>
      </c>
      <c r="C1" s="10" t="s">
        <v>157</v>
      </c>
      <c r="D1" s="11" t="s">
        <v>131</v>
      </c>
      <c r="E1" s="10"/>
      <c r="F1" s="10" t="s">
        <v>214</v>
      </c>
      <c r="G1" s="10" t="s">
        <v>214</v>
      </c>
      <c r="J1" s="10" t="s">
        <v>208</v>
      </c>
      <c r="K1" s="10" t="s">
        <v>209</v>
      </c>
      <c r="L1" s="10" t="s">
        <v>210</v>
      </c>
      <c r="M1" s="10" t="s">
        <v>211</v>
      </c>
      <c r="N1" s="10" t="s">
        <v>212</v>
      </c>
      <c r="O1" s="10" t="s">
        <v>213</v>
      </c>
      <c r="P1" s="10" t="s">
        <v>30</v>
      </c>
      <c r="Q1" s="10" t="s">
        <v>50</v>
      </c>
      <c r="R1" s="10"/>
    </row>
    <row r="2" spans="1:19">
      <c r="A2" s="12"/>
      <c r="B2" s="12"/>
      <c r="C2" s="12"/>
      <c r="D2" s="12"/>
      <c r="E2" s="12" t="s">
        <v>152</v>
      </c>
      <c r="F2" s="13" t="s">
        <v>215</v>
      </c>
      <c r="G2" s="13" t="s">
        <v>252</v>
      </c>
      <c r="H2" s="13" t="s">
        <v>253</v>
      </c>
      <c r="I2" s="14" t="s">
        <v>135</v>
      </c>
      <c r="J2" s="13" t="s">
        <v>254</v>
      </c>
      <c r="K2" s="13" t="s">
        <v>254</v>
      </c>
      <c r="L2" s="13" t="s">
        <v>254</v>
      </c>
      <c r="M2" s="13" t="s">
        <v>254</v>
      </c>
      <c r="N2" s="13" t="s">
        <v>254</v>
      </c>
      <c r="O2" s="13" t="s">
        <v>254</v>
      </c>
      <c r="P2" s="13" t="s">
        <v>254</v>
      </c>
      <c r="Q2" s="13" t="s">
        <v>254</v>
      </c>
      <c r="R2" s="13"/>
      <c r="S2" s="13" t="s">
        <v>97</v>
      </c>
    </row>
    <row r="3" spans="1:19" ht="15">
      <c r="A3" s="6" t="s">
        <v>150</v>
      </c>
      <c r="B3" s="6" t="s">
        <v>151</v>
      </c>
      <c r="C3" s="6" t="s">
        <v>172</v>
      </c>
      <c r="D3" s="6" t="s">
        <v>3</v>
      </c>
      <c r="E3" s="81">
        <v>151</v>
      </c>
      <c r="F3" s="7">
        <f>+$D$52</f>
        <v>1.2173989460336843</v>
      </c>
      <c r="G3" s="82">
        <f t="shared" ref="G3:G11" si="0">0.84*F3/E3</f>
        <v>6.7722855276046009E-3</v>
      </c>
      <c r="H3" s="6">
        <f t="shared" ref="H3:H11" si="1">42.7*G3</f>
        <v>0.28917659202871648</v>
      </c>
      <c r="J3" s="6">
        <f t="shared" ref="J3:O3" si="2">+F$52*$F3/$E$3</f>
        <v>9.6735832738837561E-4</v>
      </c>
      <c r="K3" s="6">
        <f t="shared" si="2"/>
        <v>0.12295222067440664</v>
      </c>
      <c r="L3" s="6">
        <f t="shared" si="2"/>
        <v>1.3544571055209201E-4</v>
      </c>
      <c r="M3" s="6">
        <f t="shared" si="2"/>
        <v>1.3587308876032945E-2</v>
      </c>
      <c r="N3" s="6">
        <f t="shared" si="2"/>
        <v>6.4271987133841463E-3</v>
      </c>
      <c r="O3" s="6">
        <f t="shared" si="2"/>
        <v>21.397197369360253</v>
      </c>
      <c r="P3" s="5">
        <f>3.7/100*N3</f>
        <v>2.3780635239521345E-4</v>
      </c>
      <c r="Q3" s="6">
        <f>2.24/1000*H3</f>
        <v>6.4775556614432496E-4</v>
      </c>
    </row>
    <row r="4" spans="1:19" ht="15">
      <c r="C4" s="6" t="s">
        <v>173</v>
      </c>
      <c r="E4" s="81">
        <v>151</v>
      </c>
      <c r="F4" s="7">
        <f>+$D$52</f>
        <v>1.2173989460336843</v>
      </c>
      <c r="G4" s="82">
        <f t="shared" si="0"/>
        <v>6.7722855276046009E-3</v>
      </c>
      <c r="H4" s="6">
        <f t="shared" si="1"/>
        <v>0.28917659202871648</v>
      </c>
      <c r="J4" s="6">
        <f t="shared" ref="J4:O4" si="3">+F$52*$F4/$E$4</f>
        <v>9.6735832738837561E-4</v>
      </c>
      <c r="K4" s="6">
        <f t="shared" si="3"/>
        <v>0.12295222067440664</v>
      </c>
      <c r="L4" s="6">
        <f t="shared" si="3"/>
        <v>1.3544571055209201E-4</v>
      </c>
      <c r="M4" s="6">
        <f t="shared" si="3"/>
        <v>1.3587308876032945E-2</v>
      </c>
      <c r="N4" s="6">
        <f t="shared" si="3"/>
        <v>6.4271987133841463E-3</v>
      </c>
      <c r="O4" s="6">
        <f t="shared" si="3"/>
        <v>21.397197369360253</v>
      </c>
      <c r="P4" s="5">
        <f t="shared" ref="P4:P11" si="4">3.7/100*N4</f>
        <v>2.3780635239521345E-4</v>
      </c>
      <c r="Q4" s="6">
        <f t="shared" ref="Q4:Q11" si="5">2.24/1000*H4</f>
        <v>6.4775556614432496E-4</v>
      </c>
    </row>
    <row r="5" spans="1:19" ht="15">
      <c r="C5" s="6" t="s">
        <v>174</v>
      </c>
      <c r="E5" s="81">
        <v>151</v>
      </c>
      <c r="F5" s="7">
        <f>+$D$52</f>
        <v>1.2173989460336843</v>
      </c>
      <c r="G5" s="82">
        <f t="shared" si="0"/>
        <v>6.7722855276046009E-3</v>
      </c>
      <c r="H5" s="6">
        <f t="shared" si="1"/>
        <v>0.28917659202871648</v>
      </c>
      <c r="J5" s="6">
        <f t="shared" ref="J5:O5" si="6">+F$52*$F5/$E$5</f>
        <v>9.6735832738837561E-4</v>
      </c>
      <c r="K5" s="6">
        <f t="shared" si="6"/>
        <v>0.12295222067440664</v>
      </c>
      <c r="L5" s="6">
        <f t="shared" si="6"/>
        <v>1.3544571055209201E-4</v>
      </c>
      <c r="M5" s="6">
        <f t="shared" si="6"/>
        <v>1.3587308876032945E-2</v>
      </c>
      <c r="N5" s="6">
        <f t="shared" si="6"/>
        <v>6.4271987133841463E-3</v>
      </c>
      <c r="O5" s="6">
        <f t="shared" si="6"/>
        <v>21.397197369360253</v>
      </c>
      <c r="P5" s="5">
        <f t="shared" si="4"/>
        <v>2.3780635239521345E-4</v>
      </c>
      <c r="Q5" s="6">
        <f t="shared" si="5"/>
        <v>6.4775556614432496E-4</v>
      </c>
    </row>
    <row r="6" spans="1:19" ht="15">
      <c r="C6" s="6" t="s">
        <v>175</v>
      </c>
      <c r="E6" s="81">
        <v>204</v>
      </c>
      <c r="F6" s="7">
        <f>+$D$53</f>
        <v>1.8513954245923461</v>
      </c>
      <c r="G6" s="82">
        <f t="shared" si="0"/>
        <v>7.6233929247920135E-3</v>
      </c>
      <c r="H6" s="6">
        <f t="shared" si="1"/>
        <v>0.325518877888619</v>
      </c>
      <c r="J6" s="6">
        <f t="shared" ref="J6:O6" si="7">+F$53*$F6/$E$6</f>
        <v>1.1774147515209927E-3</v>
      </c>
      <c r="K6" s="6">
        <f t="shared" si="7"/>
        <v>0.13616530032593968</v>
      </c>
      <c r="L6" s="6">
        <f t="shared" si="7"/>
        <v>1.5246785849584024E-4</v>
      </c>
      <c r="M6" s="6">
        <f t="shared" si="7"/>
        <v>1.7176096225810334E-2</v>
      </c>
      <c r="N6" s="6">
        <f t="shared" si="7"/>
        <v>8.0751886350984847E-3</v>
      </c>
      <c r="O6" s="6">
        <f t="shared" si="7"/>
        <v>24.086291455235717</v>
      </c>
      <c r="P6" s="5">
        <f t="shared" si="4"/>
        <v>2.98781979498644E-4</v>
      </c>
      <c r="Q6" s="6">
        <f t="shared" si="5"/>
        <v>7.291622864705066E-4</v>
      </c>
    </row>
    <row r="7" spans="1:19" ht="15">
      <c r="C7" s="6" t="s">
        <v>176</v>
      </c>
      <c r="E7" s="81">
        <v>204</v>
      </c>
      <c r="F7" s="7">
        <f t="shared" ref="F7:F8" si="8">+$D$53</f>
        <v>1.8513954245923461</v>
      </c>
      <c r="G7" s="82">
        <f t="shared" si="0"/>
        <v>7.6233929247920135E-3</v>
      </c>
      <c r="H7" s="6">
        <f t="shared" si="1"/>
        <v>0.325518877888619</v>
      </c>
      <c r="J7" s="6">
        <f t="shared" ref="J7:O7" si="9">+F$53*$F7/$E$7</f>
        <v>1.1774147515209927E-3</v>
      </c>
      <c r="K7" s="6">
        <f t="shared" si="9"/>
        <v>0.13616530032593968</v>
      </c>
      <c r="L7" s="6">
        <f t="shared" si="9"/>
        <v>1.5246785849584024E-4</v>
      </c>
      <c r="M7" s="6">
        <f t="shared" si="9"/>
        <v>1.7176096225810334E-2</v>
      </c>
      <c r="N7" s="6">
        <f t="shared" si="9"/>
        <v>8.0751886350984847E-3</v>
      </c>
      <c r="O7" s="6">
        <f t="shared" si="9"/>
        <v>24.086291455235717</v>
      </c>
      <c r="P7" s="5">
        <f t="shared" si="4"/>
        <v>2.98781979498644E-4</v>
      </c>
      <c r="Q7" s="6">
        <f t="shared" si="5"/>
        <v>7.291622864705066E-4</v>
      </c>
    </row>
    <row r="8" spans="1:19" ht="15">
      <c r="C8" s="6" t="s">
        <v>177</v>
      </c>
      <c r="E8" s="81">
        <v>204</v>
      </c>
      <c r="F8" s="7">
        <f t="shared" si="8"/>
        <v>1.8513954245923461</v>
      </c>
      <c r="G8" s="82">
        <f t="shared" si="0"/>
        <v>7.6233929247920135E-3</v>
      </c>
      <c r="H8" s="6">
        <f t="shared" si="1"/>
        <v>0.325518877888619</v>
      </c>
      <c r="J8" s="6">
        <f t="shared" ref="J8:O8" si="10">+F$53*$F8/$E$8</f>
        <v>1.1774147515209927E-3</v>
      </c>
      <c r="K8" s="6">
        <f t="shared" si="10"/>
        <v>0.13616530032593968</v>
      </c>
      <c r="L8" s="6">
        <f t="shared" si="10"/>
        <v>1.5246785849584024E-4</v>
      </c>
      <c r="M8" s="6">
        <f t="shared" si="10"/>
        <v>1.7176096225810334E-2</v>
      </c>
      <c r="N8" s="6">
        <f t="shared" si="10"/>
        <v>8.0751886350984847E-3</v>
      </c>
      <c r="O8" s="6">
        <f t="shared" si="10"/>
        <v>24.086291455235717</v>
      </c>
      <c r="P8" s="5">
        <f t="shared" si="4"/>
        <v>2.98781979498644E-4</v>
      </c>
      <c r="Q8" s="6">
        <f t="shared" si="5"/>
        <v>7.291622864705066E-4</v>
      </c>
    </row>
    <row r="9" spans="1:19" ht="15">
      <c r="C9" s="77" t="s">
        <v>169</v>
      </c>
      <c r="D9" s="77"/>
      <c r="E9" s="84">
        <v>131</v>
      </c>
      <c r="F9" s="80">
        <f>+D54</f>
        <v>5.7083930732911359</v>
      </c>
      <c r="G9" s="83">
        <f t="shared" si="0"/>
        <v>3.6603436500492782E-2</v>
      </c>
      <c r="H9" s="77">
        <f t="shared" si="1"/>
        <v>1.562966738571042</v>
      </c>
      <c r="I9" s="77"/>
      <c r="J9" s="77">
        <f t="shared" ref="J9:O9" si="11">+F54*$F9/$E$9</f>
        <v>5.4703835849986462E-2</v>
      </c>
      <c r="K9" s="77">
        <f t="shared" si="11"/>
        <v>1.7505227471995668</v>
      </c>
      <c r="L9" s="77">
        <f t="shared" si="11"/>
        <v>7.3206873000985551E-4</v>
      </c>
      <c r="M9" s="77">
        <f t="shared" si="11"/>
        <v>0.17205137858190026</v>
      </c>
      <c r="N9" s="77">
        <f t="shared" si="11"/>
        <v>0.20196656195814996</v>
      </c>
      <c r="O9" s="77">
        <f t="shared" si="11"/>
        <v>115.64942913369981</v>
      </c>
      <c r="P9" s="79">
        <f t="shared" si="4"/>
        <v>7.4727627924515497E-3</v>
      </c>
      <c r="Q9" s="77">
        <f t="shared" si="5"/>
        <v>3.5010454943991344E-3</v>
      </c>
      <c r="R9" s="77"/>
      <c r="S9" s="77" t="s">
        <v>251</v>
      </c>
    </row>
    <row r="10" spans="1:19" ht="15">
      <c r="C10" s="77" t="s">
        <v>170</v>
      </c>
      <c r="D10" s="77"/>
      <c r="E10" s="84">
        <f>70+115+2*121</f>
        <v>427</v>
      </c>
      <c r="F10" s="80">
        <f>+D55</f>
        <v>4.002351984973882</v>
      </c>
      <c r="G10" s="83">
        <f t="shared" si="0"/>
        <v>7.8734793147027197E-3</v>
      </c>
      <c r="H10" s="77">
        <f t="shared" si="1"/>
        <v>0.33619756673780615</v>
      </c>
      <c r="I10" s="77"/>
      <c r="J10" s="77">
        <f t="shared" ref="J10:O10" si="12">+F55*$F10/$E$10</f>
        <v>6.0209355040368858E-3</v>
      </c>
      <c r="K10" s="77">
        <f t="shared" si="12"/>
        <v>0.32661077342086103</v>
      </c>
      <c r="L10" s="77">
        <f t="shared" si="12"/>
        <v>1.5746958629405438E-4</v>
      </c>
      <c r="M10" s="77">
        <f t="shared" si="12"/>
        <v>3.191938715991454E-2</v>
      </c>
      <c r="N10" s="77">
        <f t="shared" si="12"/>
        <v>1.2022914016073931E-2</v>
      </c>
      <c r="O10" s="77">
        <f t="shared" si="12"/>
        <v>24.876445358596449</v>
      </c>
      <c r="P10" s="79">
        <f t="shared" si="4"/>
        <v>4.4484781859473551E-4</v>
      </c>
      <c r="Q10" s="77">
        <f t="shared" si="5"/>
        <v>7.5308254949268592E-4</v>
      </c>
      <c r="R10" s="77"/>
      <c r="S10" s="77" t="s">
        <v>260</v>
      </c>
    </row>
    <row r="11" spans="1:19" ht="15">
      <c r="C11" s="6" t="s">
        <v>171</v>
      </c>
      <c r="E11" s="81">
        <v>115</v>
      </c>
      <c r="F11" s="7">
        <f>+D56</f>
        <v>0.92503979250318502</v>
      </c>
      <c r="G11" s="82">
        <f t="shared" si="0"/>
        <v>6.7568123974145692E-3</v>
      </c>
      <c r="H11" s="6">
        <f t="shared" si="1"/>
        <v>0.2885158893696021</v>
      </c>
      <c r="J11" s="6">
        <f t="shared" ref="J11:O11" si="13">+F56*$F11/$E$11</f>
        <v>3.606448617120026E-3</v>
      </c>
      <c r="K11" s="6">
        <f t="shared" si="13"/>
        <v>0.16830093546560121</v>
      </c>
      <c r="L11" s="6">
        <f t="shared" si="13"/>
        <v>1.3513624794829138E-4</v>
      </c>
      <c r="M11" s="6">
        <f t="shared" si="13"/>
        <v>9.6171963123200699E-2</v>
      </c>
      <c r="N11" s="6">
        <f t="shared" si="13"/>
        <v>2.6447289858880195E-2</v>
      </c>
      <c r="O11" s="6">
        <f t="shared" si="13"/>
        <v>21.348309646116981</v>
      </c>
      <c r="P11" s="5">
        <f t="shared" si="4"/>
        <v>9.7854972477856746E-4</v>
      </c>
      <c r="Q11" s="6">
        <f t="shared" si="5"/>
        <v>6.4627559218790871E-4</v>
      </c>
    </row>
    <row r="12" spans="1:19">
      <c r="I12" s="4"/>
    </row>
    <row r="13" spans="1:19">
      <c r="A13" s="6" t="s">
        <v>150</v>
      </c>
      <c r="B13" s="6" t="s">
        <v>151</v>
      </c>
      <c r="C13" s="77" t="s">
        <v>154</v>
      </c>
      <c r="D13" s="77" t="s">
        <v>103</v>
      </c>
      <c r="E13" s="84">
        <f t="shared" ref="E13:E15" si="14">70+115+2*121</f>
        <v>427</v>
      </c>
      <c r="F13" s="77"/>
      <c r="G13" s="77"/>
      <c r="H13" s="77">
        <f>+I13*3.6</f>
        <v>0.15544232588748608</v>
      </c>
      <c r="I13" s="78">
        <f>+$D$57/E13</f>
        <v>4.3178423857635019E-2</v>
      </c>
      <c r="J13" s="77"/>
      <c r="K13" s="77"/>
      <c r="L13" s="77"/>
      <c r="M13" s="77"/>
      <c r="N13" s="77"/>
      <c r="O13" s="77"/>
      <c r="P13" s="77"/>
      <c r="Q13" s="77"/>
      <c r="R13" s="77"/>
      <c r="S13" s="77" t="s">
        <v>261</v>
      </c>
    </row>
    <row r="14" spans="1:19">
      <c r="C14" s="77" t="s">
        <v>155</v>
      </c>
      <c r="D14" s="77"/>
      <c r="E14" s="84">
        <f t="shared" si="14"/>
        <v>427</v>
      </c>
      <c r="F14" s="77"/>
      <c r="G14" s="77"/>
      <c r="H14" s="77">
        <f t="shared" ref="H14:H15" si="15">+I14*3.6</f>
        <v>0.15544232588748608</v>
      </c>
      <c r="I14" s="78">
        <f>+$D$57/E14</f>
        <v>4.3178423857635019E-2</v>
      </c>
      <c r="J14" s="77"/>
      <c r="K14" s="77"/>
      <c r="L14" s="77"/>
      <c r="M14" s="77"/>
      <c r="N14" s="77"/>
      <c r="O14" s="77"/>
      <c r="P14" s="77"/>
      <c r="Q14" s="77"/>
      <c r="R14" s="77"/>
      <c r="S14" s="77" t="s">
        <v>261</v>
      </c>
    </row>
    <row r="15" spans="1:19">
      <c r="C15" s="77" t="s">
        <v>156</v>
      </c>
      <c r="D15" s="77"/>
      <c r="E15" s="84">
        <f t="shared" si="14"/>
        <v>427</v>
      </c>
      <c r="F15" s="77"/>
      <c r="G15" s="77"/>
      <c r="H15" s="77">
        <f t="shared" si="15"/>
        <v>0.15544232588748608</v>
      </c>
      <c r="I15" s="78">
        <f>+$D$57/E15</f>
        <v>4.3178423857635019E-2</v>
      </c>
      <c r="J15" s="77"/>
      <c r="K15" s="77"/>
      <c r="L15" s="77"/>
      <c r="M15" s="77"/>
      <c r="N15" s="77"/>
      <c r="O15" s="77"/>
      <c r="P15" s="77"/>
      <c r="Q15" s="77"/>
      <c r="R15" s="77"/>
      <c r="S15" s="77" t="s">
        <v>261</v>
      </c>
    </row>
    <row r="16" spans="1:19">
      <c r="C16" s="6" t="s">
        <v>146</v>
      </c>
      <c r="E16" s="81">
        <v>218</v>
      </c>
      <c r="H16" s="6">
        <f t="shared" ref="H16:H20" si="16">+I16*3.6</f>
        <v>0.11906781997118973</v>
      </c>
      <c r="I16" s="82">
        <f>+$D$58/E16</f>
        <v>3.3074394436441591E-2</v>
      </c>
    </row>
    <row r="17" spans="1:19">
      <c r="C17" s="6" t="s">
        <v>140</v>
      </c>
      <c r="E17" s="81">
        <v>218</v>
      </c>
      <c r="H17" s="6">
        <f t="shared" si="16"/>
        <v>0.11906781997118973</v>
      </c>
      <c r="I17" s="82">
        <f>+$D$58/E17</f>
        <v>3.3074394436441591E-2</v>
      </c>
    </row>
    <row r="18" spans="1:19">
      <c r="C18" s="6" t="s">
        <v>147</v>
      </c>
      <c r="E18" s="81">
        <v>218</v>
      </c>
      <c r="H18" s="6">
        <f t="shared" si="16"/>
        <v>0.11906781997118973</v>
      </c>
      <c r="I18" s="82">
        <f>+$D$58/E18</f>
        <v>3.3074394436441591E-2</v>
      </c>
    </row>
    <row r="19" spans="1:19" ht="15">
      <c r="C19" s="6" t="s">
        <v>148</v>
      </c>
      <c r="E19" s="81">
        <v>229</v>
      </c>
      <c r="G19" s="1"/>
      <c r="H19" s="6">
        <f t="shared" si="16"/>
        <v>0.11797747597226511</v>
      </c>
      <c r="I19" s="82">
        <f>+$D$59/E19</f>
        <v>3.2771521103406975E-2</v>
      </c>
      <c r="S19" s="6" t="s">
        <v>258</v>
      </c>
    </row>
    <row r="20" spans="1:19" ht="15">
      <c r="C20" s="6" t="s">
        <v>137</v>
      </c>
      <c r="E20" s="90">
        <v>333</v>
      </c>
      <c r="G20" s="1"/>
      <c r="H20" s="6">
        <f t="shared" si="16"/>
        <v>22.965865923957271</v>
      </c>
      <c r="I20" s="4">
        <v>6.3794072010992418</v>
      </c>
      <c r="S20" s="6" t="s">
        <v>259</v>
      </c>
    </row>
    <row r="21" spans="1:19">
      <c r="G21" s="4"/>
    </row>
    <row r="22" spans="1:19">
      <c r="A22" s="6" t="s">
        <v>150</v>
      </c>
      <c r="B22" s="6" t="s">
        <v>178</v>
      </c>
      <c r="C22" s="6" t="s">
        <v>180</v>
      </c>
      <c r="D22" s="6" t="s">
        <v>103</v>
      </c>
      <c r="H22" s="6">
        <f>+I22*3.6</f>
        <v>11.733034977269908</v>
      </c>
      <c r="I22" s="8">
        <v>3.2591763825749744</v>
      </c>
      <c r="S22" s="6" t="s">
        <v>259</v>
      </c>
    </row>
    <row r="23" spans="1:19">
      <c r="C23" s="6" t="s">
        <v>181</v>
      </c>
      <c r="H23" s="6">
        <f>+I23*3.6</f>
        <v>18.09833419304486</v>
      </c>
      <c r="I23" s="8">
        <v>5.027315053623572</v>
      </c>
      <c r="S23" s="6" t="s">
        <v>259</v>
      </c>
    </row>
    <row r="24" spans="1:19">
      <c r="A24" s="12"/>
      <c r="B24" s="12"/>
      <c r="C24" s="12" t="s">
        <v>182</v>
      </c>
      <c r="D24" s="12"/>
      <c r="E24" s="12"/>
      <c r="F24" s="12"/>
      <c r="G24" s="12"/>
      <c r="H24" s="12">
        <f>+I24*3.6</f>
        <v>14.656580129374854</v>
      </c>
      <c r="I24" s="85">
        <v>4.0712722581596816</v>
      </c>
      <c r="J24" s="12"/>
      <c r="K24" s="12"/>
      <c r="L24" s="12"/>
      <c r="M24" s="12"/>
      <c r="N24" s="12"/>
      <c r="O24" s="12"/>
      <c r="P24" s="12"/>
      <c r="Q24" s="12"/>
      <c r="S24" s="6" t="s">
        <v>259</v>
      </c>
    </row>
    <row r="25" spans="1:19">
      <c r="I25" s="9"/>
    </row>
    <row r="26" spans="1:19">
      <c r="A26" s="12"/>
      <c r="B26" s="12"/>
      <c r="C26" s="12"/>
      <c r="D26" s="12"/>
      <c r="E26" s="12"/>
      <c r="F26" s="12"/>
      <c r="G26" s="12"/>
      <c r="H26" s="12"/>
      <c r="I26" s="85"/>
      <c r="J26" s="12"/>
      <c r="K26" s="12"/>
      <c r="L26" s="12"/>
      <c r="M26" s="12"/>
      <c r="N26" s="12"/>
      <c r="O26" s="12"/>
      <c r="P26" s="12"/>
      <c r="Q26" s="12"/>
      <c r="R26" s="91"/>
    </row>
    <row r="27" spans="1:19">
      <c r="B27" s="10" t="s">
        <v>179</v>
      </c>
      <c r="C27" s="10" t="s">
        <v>157</v>
      </c>
      <c r="D27" s="11" t="s">
        <v>131</v>
      </c>
      <c r="E27" s="10"/>
      <c r="F27" s="10" t="s">
        <v>214</v>
      </c>
      <c r="G27" s="10" t="s">
        <v>214</v>
      </c>
      <c r="J27" s="10" t="s">
        <v>208</v>
      </c>
      <c r="K27" s="10" t="s">
        <v>209</v>
      </c>
      <c r="L27" s="10" t="s">
        <v>210</v>
      </c>
      <c r="M27" s="10" t="s">
        <v>211</v>
      </c>
      <c r="N27" s="10" t="s">
        <v>212</v>
      </c>
      <c r="O27" s="10" t="s">
        <v>213</v>
      </c>
      <c r="P27" s="10" t="s">
        <v>30</v>
      </c>
      <c r="Q27" s="10" t="s">
        <v>50</v>
      </c>
      <c r="R27" s="10"/>
    </row>
    <row r="28" spans="1:19">
      <c r="A28" s="12"/>
      <c r="B28" s="12"/>
      <c r="C28" s="12"/>
      <c r="D28" s="12"/>
      <c r="E28" s="12" t="s">
        <v>152</v>
      </c>
      <c r="F28" s="13" t="s">
        <v>215</v>
      </c>
      <c r="G28" s="13" t="s">
        <v>127</v>
      </c>
      <c r="H28" s="13" t="s">
        <v>114</v>
      </c>
      <c r="I28" s="14" t="s">
        <v>101</v>
      </c>
      <c r="J28" s="13" t="s">
        <v>26</v>
      </c>
      <c r="K28" s="13" t="s">
        <v>26</v>
      </c>
      <c r="L28" s="13" t="s">
        <v>26</v>
      </c>
      <c r="M28" s="13" t="s">
        <v>26</v>
      </c>
      <c r="N28" s="13" t="s">
        <v>26</v>
      </c>
      <c r="O28" s="13" t="s">
        <v>26</v>
      </c>
      <c r="P28" s="13" t="s">
        <v>26</v>
      </c>
      <c r="Q28" s="13" t="s">
        <v>26</v>
      </c>
      <c r="R28" s="92"/>
    </row>
    <row r="29" spans="1:19">
      <c r="A29" s="6" t="s">
        <v>149</v>
      </c>
      <c r="B29" s="4" t="s">
        <v>113</v>
      </c>
      <c r="D29" s="6" t="s">
        <v>3</v>
      </c>
      <c r="E29" s="4" t="s">
        <v>128</v>
      </c>
      <c r="F29" s="15">
        <f>+G29/0.84</f>
        <v>3.2598695215791231</v>
      </c>
      <c r="G29" s="154">
        <f>+H29/42.7</f>
        <v>2.7382903981264635</v>
      </c>
      <c r="H29" s="6">
        <v>116.925</v>
      </c>
      <c r="J29" s="4">
        <v>4.1070000000000002</v>
      </c>
      <c r="K29" s="4">
        <v>150.60599999999999</v>
      </c>
      <c r="L29" s="4">
        <f>+G29*10/100000*2*1000</f>
        <v>0.54765807962529267</v>
      </c>
      <c r="M29" s="4">
        <v>22.454000000000001</v>
      </c>
      <c r="N29" s="4">
        <v>13.417999999999999</v>
      </c>
      <c r="O29" s="4">
        <f>+H29*74.1</f>
        <v>8664.1424999999999</v>
      </c>
      <c r="P29" s="5">
        <f t="shared" ref="P29:P31" si="17">3.7/100*N29</f>
        <v>0.49646600000000002</v>
      </c>
      <c r="Q29" s="6">
        <f t="shared" ref="Q29:Q31" si="18">2.24/1000*H29</f>
        <v>0.26191200000000003</v>
      </c>
    </row>
    <row r="30" spans="1:19">
      <c r="E30" s="4" t="s">
        <v>129</v>
      </c>
      <c r="F30" s="15">
        <f>+G30/0.84</f>
        <v>4.610153897624623</v>
      </c>
      <c r="G30" s="154">
        <f t="shared" ref="G30:G31" si="19">+H30/42.7</f>
        <v>3.8725292740046835</v>
      </c>
      <c r="H30" s="6">
        <v>165.357</v>
      </c>
      <c r="J30" s="4">
        <f t="shared" ref="J30:O31" si="20">+$H30/$H$29*J$29</f>
        <v>5.8081778832584989</v>
      </c>
      <c r="K30" s="4">
        <f t="shared" si="20"/>
        <v>212.98914981398332</v>
      </c>
      <c r="L30" s="4">
        <f t="shared" si="20"/>
        <v>0.77450585480093659</v>
      </c>
      <c r="M30" s="4">
        <f t="shared" si="20"/>
        <v>31.754766542655549</v>
      </c>
      <c r="N30" s="4">
        <f t="shared" si="20"/>
        <v>18.975926670942911</v>
      </c>
      <c r="O30" s="4">
        <f t="shared" si="20"/>
        <v>12252.9537</v>
      </c>
      <c r="P30" s="5">
        <f t="shared" si="17"/>
        <v>0.70210928682488782</v>
      </c>
      <c r="Q30" s="6">
        <f t="shared" si="18"/>
        <v>0.37039968000000006</v>
      </c>
    </row>
    <row r="31" spans="1:19">
      <c r="E31" s="4" t="s">
        <v>130</v>
      </c>
      <c r="F31" s="15">
        <f>+G31/0.84</f>
        <v>5.646258503401361</v>
      </c>
      <c r="G31" s="154">
        <f t="shared" si="19"/>
        <v>4.7428571428571429</v>
      </c>
      <c r="H31" s="6">
        <v>202.52</v>
      </c>
      <c r="J31" s="4">
        <f t="shared" si="20"/>
        <v>7.11353123797306</v>
      </c>
      <c r="K31" s="4">
        <f t="shared" si="20"/>
        <v>260.85719153303398</v>
      </c>
      <c r="L31" s="4">
        <f t="shared" si="20"/>
        <v>0.94857142857142851</v>
      </c>
      <c r="M31" s="4">
        <f t="shared" si="20"/>
        <v>38.891461022022668</v>
      </c>
      <c r="N31" s="4">
        <f t="shared" si="20"/>
        <v>23.240653068206115</v>
      </c>
      <c r="O31" s="4">
        <f t="shared" si="20"/>
        <v>15006.732</v>
      </c>
      <c r="P31" s="5">
        <f t="shared" si="17"/>
        <v>0.85990416352362631</v>
      </c>
      <c r="Q31" s="6">
        <f t="shared" si="18"/>
        <v>0.45364480000000007</v>
      </c>
    </row>
    <row r="32" spans="1:19">
      <c r="I32" s="4"/>
    </row>
    <row r="33" spans="1:18">
      <c r="B33" s="4"/>
      <c r="D33" s="6" t="s">
        <v>103</v>
      </c>
      <c r="E33" s="4" t="s">
        <v>128</v>
      </c>
      <c r="G33" s="4"/>
      <c r="H33" s="6">
        <v>82.590999999999994</v>
      </c>
      <c r="I33" s="4">
        <f>+H33/3.6</f>
        <v>22.941944444444442</v>
      </c>
    </row>
    <row r="34" spans="1:18">
      <c r="C34" s="4"/>
      <c r="E34" s="4" t="s">
        <v>129</v>
      </c>
      <c r="G34" s="4"/>
      <c r="H34" s="6">
        <v>116.80200000000001</v>
      </c>
      <c r="I34" s="4">
        <f>+H34/3.6</f>
        <v>32.445</v>
      </c>
    </row>
    <row r="35" spans="1:18">
      <c r="A35" s="12"/>
      <c r="B35" s="12"/>
      <c r="C35" s="16"/>
      <c r="D35" s="12"/>
      <c r="E35" s="16" t="s">
        <v>130</v>
      </c>
      <c r="F35" s="12"/>
      <c r="G35" s="16"/>
      <c r="H35" s="12">
        <v>143.053</v>
      </c>
      <c r="I35" s="16">
        <f>+H35/3.6</f>
        <v>39.73694444444444</v>
      </c>
      <c r="J35" s="12"/>
      <c r="K35" s="12"/>
      <c r="L35" s="12"/>
      <c r="M35" s="12"/>
      <c r="N35" s="12"/>
      <c r="O35" s="12"/>
      <c r="P35" s="12"/>
      <c r="Q35" s="12"/>
      <c r="R35" s="91"/>
    </row>
    <row r="40" spans="1:18">
      <c r="A40" s="4" t="s">
        <v>132</v>
      </c>
      <c r="B40" s="4"/>
      <c r="C40" s="98"/>
      <c r="D40" s="99" t="s">
        <v>133</v>
      </c>
      <c r="E40" s="99" t="s">
        <v>134</v>
      </c>
      <c r="F40" s="98" t="s">
        <v>133</v>
      </c>
    </row>
    <row r="41" spans="1:18">
      <c r="C41" s="14"/>
      <c r="D41" s="14" t="s">
        <v>135</v>
      </c>
      <c r="E41" s="14" t="s">
        <v>136</v>
      </c>
      <c r="F41" s="13" t="s">
        <v>101</v>
      </c>
    </row>
    <row r="42" spans="1:18">
      <c r="C42" s="4" t="s">
        <v>137</v>
      </c>
      <c r="D42" s="4"/>
      <c r="E42" s="4"/>
      <c r="F42" s="6">
        <v>7.97</v>
      </c>
    </row>
    <row r="43" spans="1:18">
      <c r="C43" s="4" t="s">
        <v>138</v>
      </c>
      <c r="D43" s="4"/>
      <c r="E43" s="4"/>
      <c r="F43" s="6">
        <v>3.75</v>
      </c>
    </row>
    <row r="44" spans="1:18">
      <c r="C44" s="4"/>
      <c r="D44" s="4"/>
      <c r="E44" s="4"/>
      <c r="F44" s="6" t="s">
        <v>139</v>
      </c>
    </row>
    <row r="45" spans="1:18">
      <c r="C45" s="4" t="s">
        <v>140</v>
      </c>
      <c r="D45" s="4">
        <v>1.9E-2</v>
      </c>
      <c r="E45" s="4">
        <v>466</v>
      </c>
      <c r="F45" s="6">
        <f>+D45*E45</f>
        <v>8.8539999999999992</v>
      </c>
    </row>
    <row r="46" spans="1:18">
      <c r="C46" s="4" t="s">
        <v>141</v>
      </c>
      <c r="D46" s="4">
        <v>2.4E-2</v>
      </c>
      <c r="E46" s="4">
        <v>227</v>
      </c>
      <c r="F46" s="6">
        <f>+D46*E46</f>
        <v>5.4480000000000004</v>
      </c>
    </row>
    <row r="47" spans="1:18">
      <c r="C47" s="4" t="s">
        <v>142</v>
      </c>
      <c r="D47" s="4">
        <v>2.5000000000000001E-2</v>
      </c>
      <c r="E47" s="4">
        <v>506</v>
      </c>
      <c r="F47" s="6">
        <f>+D47*E47</f>
        <v>12.65</v>
      </c>
    </row>
    <row r="48" spans="1:18">
      <c r="C48" s="16" t="s">
        <v>143</v>
      </c>
      <c r="D48" s="16">
        <v>0.02</v>
      </c>
      <c r="E48" s="16">
        <v>680</v>
      </c>
      <c r="F48" s="12">
        <f>+D48*E48</f>
        <v>13.6</v>
      </c>
    </row>
    <row r="49" spans="1:11">
      <c r="C49" s="95"/>
      <c r="D49" s="95"/>
      <c r="E49" s="95"/>
      <c r="F49" s="91"/>
    </row>
    <row r="51" spans="1:11" ht="15">
      <c r="A51" s="6" t="s">
        <v>151</v>
      </c>
      <c r="C51" s="96" t="s">
        <v>157</v>
      </c>
      <c r="D51" s="96" t="s">
        <v>158</v>
      </c>
      <c r="E51" s="96" t="s">
        <v>159</v>
      </c>
      <c r="F51" s="96" t="s">
        <v>165</v>
      </c>
      <c r="G51" s="96" t="s">
        <v>162</v>
      </c>
      <c r="H51" s="96" t="s">
        <v>161</v>
      </c>
      <c r="I51" s="96" t="s">
        <v>164</v>
      </c>
      <c r="J51" s="96" t="s">
        <v>163</v>
      </c>
      <c r="K51" s="97" t="s">
        <v>160</v>
      </c>
    </row>
    <row r="52" spans="1:11" ht="15">
      <c r="C52" s="93" t="s">
        <v>168</v>
      </c>
      <c r="D52" s="94">
        <v>1.2173989460336843</v>
      </c>
      <c r="E52" s="93" t="s">
        <v>167</v>
      </c>
      <c r="F52" s="93">
        <v>0.11998622794240785</v>
      </c>
      <c r="G52" s="93">
        <v>15.250370786276092</v>
      </c>
      <c r="H52" s="93">
        <v>1.6799999999999999E-2</v>
      </c>
      <c r="I52" s="93">
        <v>1.6853009828580929</v>
      </c>
      <c r="J52" s="93">
        <v>0.79719717918513222</v>
      </c>
      <c r="K52" s="6">
        <v>2654</v>
      </c>
    </row>
    <row r="53" spans="1:11" ht="15">
      <c r="C53" s="93" t="s">
        <v>166</v>
      </c>
      <c r="D53" s="94">
        <v>1.8513954245923461</v>
      </c>
      <c r="E53" s="93" t="s">
        <v>167</v>
      </c>
      <c r="F53" s="93">
        <v>0.12973598514923948</v>
      </c>
      <c r="G53" s="93">
        <v>15.003667448626215</v>
      </c>
      <c r="H53" s="93">
        <v>1.6799999999999999E-2</v>
      </c>
      <c r="I53" s="93">
        <v>1.8925852270790979</v>
      </c>
      <c r="J53" s="93">
        <v>0.88978208527376801</v>
      </c>
      <c r="K53" s="6">
        <v>2654</v>
      </c>
    </row>
    <row r="54" spans="1:11" ht="15">
      <c r="C54" s="93" t="s">
        <v>169</v>
      </c>
      <c r="D54" s="94">
        <v>5.7083930732911359</v>
      </c>
      <c r="E54" s="93" t="s">
        <v>167</v>
      </c>
      <c r="F54" s="93">
        <v>1.2553800000000002</v>
      </c>
      <c r="G54" s="93">
        <v>40.172160000000005</v>
      </c>
      <c r="H54" s="93">
        <v>1.6799999999999999E-2</v>
      </c>
      <c r="I54" s="93">
        <v>3.9483494399999994</v>
      </c>
      <c r="J54" s="93">
        <v>4.6348629599999995</v>
      </c>
      <c r="K54" s="6">
        <v>2654</v>
      </c>
    </row>
    <row r="55" spans="1:11" ht="15">
      <c r="C55" s="93" t="s">
        <v>170</v>
      </c>
      <c r="D55" s="94">
        <v>4.002351984973882</v>
      </c>
      <c r="E55" s="93" t="s">
        <v>167</v>
      </c>
      <c r="F55" s="93">
        <v>0.6423571614580339</v>
      </c>
      <c r="G55" s="93">
        <v>34.84521120938286</v>
      </c>
      <c r="H55" s="93">
        <v>1.6799999999999999E-2</v>
      </c>
      <c r="I55" s="93">
        <v>3.4053922214870993</v>
      </c>
      <c r="J55" s="93">
        <v>1.2826918532246658</v>
      </c>
      <c r="K55" s="6">
        <v>2654</v>
      </c>
    </row>
    <row r="56" spans="1:11" ht="15">
      <c r="C56" s="93" t="s">
        <v>171</v>
      </c>
      <c r="D56" s="94">
        <v>0.92503979250318502</v>
      </c>
      <c r="E56" s="93" t="s">
        <v>167</v>
      </c>
      <c r="F56" s="93">
        <v>0.44834999999999997</v>
      </c>
      <c r="G56" s="93">
        <v>20.922999999999998</v>
      </c>
      <c r="H56" s="93">
        <v>1.6799999999999999E-2</v>
      </c>
      <c r="I56" s="93">
        <v>11.956</v>
      </c>
      <c r="J56" s="93">
        <v>3.2879000000000005</v>
      </c>
      <c r="K56" s="6">
        <v>2654</v>
      </c>
    </row>
    <row r="57" spans="1:11" ht="15">
      <c r="C57" s="93" t="s">
        <v>153</v>
      </c>
      <c r="D57" s="4">
        <v>18.437186987210154</v>
      </c>
      <c r="E57" s="6" t="s">
        <v>216</v>
      </c>
    </row>
    <row r="58" spans="1:11">
      <c r="C58" s="6" t="s">
        <v>144</v>
      </c>
      <c r="D58" s="4">
        <v>7.2102179871442669</v>
      </c>
    </row>
    <row r="59" spans="1:11">
      <c r="C59" s="6" t="s">
        <v>145</v>
      </c>
      <c r="D59" s="4">
        <v>7.5046783326801974</v>
      </c>
    </row>
    <row r="60" spans="1:11">
      <c r="C60" s="12" t="s">
        <v>137</v>
      </c>
      <c r="D60" s="16">
        <v>6.3794072010992418</v>
      </c>
      <c r="E60" s="12"/>
      <c r="F60" s="12"/>
      <c r="G60" s="12"/>
      <c r="H60" s="12"/>
      <c r="I60" s="12"/>
      <c r="J60" s="12"/>
      <c r="K60" s="12"/>
    </row>
  </sheetData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zoomScale="70" zoomScaleNormal="70" workbookViewId="0"/>
  </sheetViews>
  <sheetFormatPr defaultColWidth="9" defaultRowHeight="14.25" customHeight="1"/>
  <cols>
    <col min="1" max="1" width="12.28515625" style="17" bestFit="1" customWidth="1"/>
    <col min="2" max="2" width="10.42578125" style="17" bestFit="1" customWidth="1"/>
    <col min="3" max="3" width="15" style="17" customWidth="1"/>
    <col min="4" max="4" width="15.7109375" style="17" customWidth="1"/>
    <col min="5" max="5" width="18.140625" style="17" customWidth="1"/>
    <col min="6" max="6" width="13.140625" style="17" customWidth="1"/>
    <col min="7" max="7" width="14.7109375" style="17" customWidth="1"/>
    <col min="8" max="9" width="13.7109375" style="17" bestFit="1" customWidth="1"/>
    <col min="10" max="18" width="12.7109375" style="17" bestFit="1" customWidth="1"/>
    <col min="19" max="19" width="9.28515625" style="17" bestFit="1" customWidth="1"/>
    <col min="20" max="29" width="12.7109375" style="17" bestFit="1" customWidth="1"/>
    <col min="30" max="30" width="9.28515625" style="17" bestFit="1" customWidth="1"/>
    <col min="31" max="35" width="12.7109375" style="17" bestFit="1" customWidth="1"/>
    <col min="36" max="16384" width="9" style="17"/>
  </cols>
  <sheetData>
    <row r="1" spans="1:14" s="36" customFormat="1" ht="14.25" customHeight="1">
      <c r="B1" s="10" t="s">
        <v>179</v>
      </c>
      <c r="C1" s="10" t="s">
        <v>217</v>
      </c>
      <c r="D1" s="36" t="s">
        <v>131</v>
      </c>
      <c r="E1" s="36" t="s">
        <v>214</v>
      </c>
      <c r="G1" s="10" t="s">
        <v>208</v>
      </c>
      <c r="H1" s="10" t="s">
        <v>209</v>
      </c>
      <c r="I1" s="10" t="s">
        <v>210</v>
      </c>
      <c r="J1" s="10" t="s">
        <v>211</v>
      </c>
      <c r="K1" s="10" t="s">
        <v>212</v>
      </c>
      <c r="L1" s="10" t="s">
        <v>213</v>
      </c>
      <c r="M1" s="10" t="s">
        <v>30</v>
      </c>
      <c r="N1" s="10" t="s">
        <v>50</v>
      </c>
    </row>
    <row r="2" spans="1:14" s="36" customFormat="1" ht="14.25" customHeight="1">
      <c r="A2" s="37"/>
      <c r="B2" s="13"/>
      <c r="C2" s="37"/>
      <c r="D2" s="37"/>
      <c r="E2" s="37" t="s">
        <v>127</v>
      </c>
      <c r="F2" s="37" t="s">
        <v>114</v>
      </c>
      <c r="G2" s="13" t="s">
        <v>26</v>
      </c>
      <c r="H2" s="13" t="s">
        <v>26</v>
      </c>
      <c r="I2" s="13" t="s">
        <v>26</v>
      </c>
      <c r="J2" s="13" t="s">
        <v>26</v>
      </c>
      <c r="K2" s="13" t="s">
        <v>26</v>
      </c>
      <c r="L2" s="13" t="s">
        <v>26</v>
      </c>
      <c r="M2" s="13" t="s">
        <v>26</v>
      </c>
      <c r="N2" s="13" t="s">
        <v>26</v>
      </c>
    </row>
    <row r="3" spans="1:14" ht="14.25" customHeight="1">
      <c r="A3" s="17" t="s">
        <v>99</v>
      </c>
      <c r="B3" s="17" t="s">
        <v>219</v>
      </c>
      <c r="C3" s="17" t="s">
        <v>110</v>
      </c>
      <c r="D3" s="17" t="s">
        <v>218</v>
      </c>
      <c r="E3" s="18">
        <f>+(F13+H18+H25)/$D13</f>
        <v>2.3034023539948865</v>
      </c>
      <c r="F3" s="18">
        <f>+(G13+I18+I25)/$D13*1000</f>
        <v>100.19800239877755</v>
      </c>
      <c r="G3" s="18">
        <f>+(K13+R18+R25)*1000/$D13</f>
        <v>0</v>
      </c>
      <c r="H3" s="18">
        <f>+(H13+K18+K25)*1000/$D13</f>
        <v>30.466170271978825</v>
      </c>
      <c r="I3" s="15">
        <f>+E3*2*500/1000000*1000</f>
        <v>2.3034023539948869</v>
      </c>
      <c r="J3" s="18">
        <f>+(J13+O18+O25)*1000/$D13</f>
        <v>11.89238642049259</v>
      </c>
      <c r="K3" s="20">
        <f>+(I13+L18+L25)*1000/$D13</f>
        <v>2.5561959297098368E-4</v>
      </c>
      <c r="L3" s="15">
        <f>72*F3</f>
        <v>7214.2561727119837</v>
      </c>
      <c r="M3" s="21">
        <f>+(N18+N25)*1000/$D13</f>
        <v>6.3380602881561567E-6</v>
      </c>
      <c r="N3" s="20">
        <f>+(M13+Q18+Q25)*1000/$D13</f>
        <v>0.58377073700243709</v>
      </c>
    </row>
    <row r="4" spans="1:14" ht="14.25" customHeight="1">
      <c r="A4" s="35" t="s">
        <v>98</v>
      </c>
      <c r="B4" s="35"/>
      <c r="C4" s="35" t="s">
        <v>100</v>
      </c>
      <c r="D4" s="35" t="s">
        <v>218</v>
      </c>
      <c r="E4" s="38">
        <f>+(F14+H19+H26)/$D14</f>
        <v>6.5129902975120615</v>
      </c>
      <c r="F4" s="38">
        <f>+(G14+I19+I26)/$D14*1000</f>
        <v>283.31507794177463</v>
      </c>
      <c r="G4" s="38">
        <f>+(K14+R19+R26)*1000/$D14</f>
        <v>0.68108720454650895</v>
      </c>
      <c r="H4" s="38">
        <f>+(H14+K19+K26)*1000/$D14</f>
        <v>87.237096726816063</v>
      </c>
      <c r="I4" s="155">
        <f>+E4*2*500/1000000*1000</f>
        <v>6.5129902975120615</v>
      </c>
      <c r="J4" s="38">
        <f>+(J14+O19+O26)*1000/$D14</f>
        <v>45.244770589472587</v>
      </c>
      <c r="K4" s="39">
        <f>+(I14+L19+L26)*1000/$D14</f>
        <v>2.4746075681724249</v>
      </c>
      <c r="L4" s="155">
        <f>72*F4</f>
        <v>20398.685611807774</v>
      </c>
      <c r="M4" s="40">
        <f>+(N19+N26)*1000/$D14</f>
        <v>0.13095364171607218</v>
      </c>
      <c r="N4" s="39">
        <f>+(M14+Q19+Q26)*1000/$D14</f>
        <v>0.73898779262989145</v>
      </c>
    </row>
    <row r="5" spans="1:14" ht="14.25" customHeight="1">
      <c r="K5" s="21"/>
    </row>
    <row r="6" spans="1:14" ht="14.25" customHeight="1">
      <c r="A6" s="51" t="s">
        <v>232</v>
      </c>
    </row>
    <row r="7" spans="1:14" ht="14.25" customHeight="1">
      <c r="A7" s="17" t="s">
        <v>233</v>
      </c>
    </row>
    <row r="12" spans="1:14" ht="14.25" customHeight="1">
      <c r="B12" s="22" t="s">
        <v>1</v>
      </c>
      <c r="C12" s="22" t="s">
        <v>51</v>
      </c>
      <c r="D12" s="22" t="s">
        <v>107</v>
      </c>
      <c r="E12" s="22" t="s">
        <v>52</v>
      </c>
      <c r="F12" s="22" t="s">
        <v>53</v>
      </c>
      <c r="G12" s="22" t="s">
        <v>54</v>
      </c>
      <c r="H12" s="22" t="s">
        <v>55</v>
      </c>
      <c r="I12" s="22" t="s">
        <v>56</v>
      </c>
      <c r="J12" s="22" t="s">
        <v>57</v>
      </c>
      <c r="K12" s="22" t="s">
        <v>58</v>
      </c>
      <c r="L12" s="22" t="s">
        <v>59</v>
      </c>
      <c r="M12" s="22" t="s">
        <v>74</v>
      </c>
      <c r="N12" s="23" t="s">
        <v>50</v>
      </c>
    </row>
    <row r="13" spans="1:14" ht="14.25" customHeight="1">
      <c r="A13" s="17" t="s">
        <v>96</v>
      </c>
      <c r="B13" s="24">
        <v>2020</v>
      </c>
      <c r="C13" s="25" t="s">
        <v>108</v>
      </c>
      <c r="D13" s="24">
        <v>1281635.72</v>
      </c>
      <c r="E13" s="24">
        <v>5342</v>
      </c>
      <c r="F13" s="24">
        <v>2139814.2883304888</v>
      </c>
      <c r="G13" s="24">
        <v>93081.921542376251</v>
      </c>
      <c r="H13" s="24">
        <v>30513.576186240494</v>
      </c>
      <c r="I13" s="24">
        <v>0.24638035647532935</v>
      </c>
      <c r="J13" s="24">
        <v>7480.3158073298982</v>
      </c>
      <c r="K13" s="24">
        <v>0</v>
      </c>
      <c r="L13" s="24">
        <v>0</v>
      </c>
      <c r="M13" s="24">
        <v>213.98142883304885</v>
      </c>
    </row>
    <row r="14" spans="1:14" ht="14.25" customHeight="1">
      <c r="B14" s="24">
        <v>2020</v>
      </c>
      <c r="C14" s="25" t="s">
        <v>60</v>
      </c>
      <c r="D14" s="24">
        <v>597654.62400000007</v>
      </c>
      <c r="E14" s="24">
        <v>1992</v>
      </c>
      <c r="F14" s="24">
        <v>2424594.7134480774</v>
      </c>
      <c r="G14" s="24">
        <v>105469.87003499136</v>
      </c>
      <c r="H14" s="24">
        <v>34196.462073315568</v>
      </c>
      <c r="I14" s="24">
        <v>696.31016069114685</v>
      </c>
      <c r="J14" s="24">
        <v>12643.193332873565</v>
      </c>
      <c r="K14" s="24">
        <v>282.16297842795018</v>
      </c>
      <c r="L14" s="24">
        <v>120.98423678342715</v>
      </c>
      <c r="M14" s="24">
        <v>242.45947134480772</v>
      </c>
    </row>
    <row r="15" spans="1:14" ht="14.25" customHeight="1">
      <c r="A15" s="26" t="s">
        <v>111</v>
      </c>
      <c r="B15" s="27"/>
      <c r="C15" s="28"/>
      <c r="D15" s="29"/>
      <c r="E15" s="29"/>
      <c r="F15" s="29"/>
      <c r="G15" s="29"/>
      <c r="H15" s="29"/>
      <c r="I15" s="29"/>
      <c r="J15" s="29"/>
      <c r="K15" s="29"/>
      <c r="L15" s="29"/>
    </row>
    <row r="16" spans="1:14" ht="14.25" customHeight="1">
      <c r="B16" s="29"/>
      <c r="C16" s="28"/>
      <c r="D16" s="29"/>
      <c r="E16" s="29"/>
      <c r="F16" s="29"/>
      <c r="G16" s="29"/>
      <c r="H16" s="29"/>
      <c r="I16" s="29"/>
      <c r="J16" s="29"/>
      <c r="K16" s="29"/>
      <c r="L16" s="29"/>
    </row>
    <row r="17" spans="1:33" ht="14.25" customHeight="1">
      <c r="B17" s="22" t="s">
        <v>1</v>
      </c>
      <c r="C17" s="22" t="s">
        <v>61</v>
      </c>
      <c r="D17" s="22" t="s">
        <v>62</v>
      </c>
      <c r="E17" s="22" t="s">
        <v>63</v>
      </c>
      <c r="F17" s="22" t="s">
        <v>51</v>
      </c>
      <c r="G17" s="22" t="s">
        <v>64</v>
      </c>
      <c r="H17" s="22" t="s">
        <v>65</v>
      </c>
      <c r="I17" s="22" t="s">
        <v>66</v>
      </c>
      <c r="J17" s="22" t="s">
        <v>67</v>
      </c>
      <c r="K17" s="22" t="s">
        <v>68</v>
      </c>
      <c r="L17" s="22" t="s">
        <v>69</v>
      </c>
      <c r="M17" s="22" t="s">
        <v>70</v>
      </c>
      <c r="N17" s="22" t="s">
        <v>71</v>
      </c>
      <c r="O17" s="22" t="s">
        <v>72</v>
      </c>
      <c r="P17" s="22" t="s">
        <v>73</v>
      </c>
      <c r="Q17" s="22" t="s">
        <v>74</v>
      </c>
      <c r="R17" s="22" t="s">
        <v>75</v>
      </c>
      <c r="S17" s="22" t="s">
        <v>76</v>
      </c>
      <c r="T17" s="22" t="s">
        <v>77</v>
      </c>
      <c r="U17" s="22" t="s">
        <v>78</v>
      </c>
      <c r="V17" s="22" t="s">
        <v>79</v>
      </c>
      <c r="W17" s="22" t="s">
        <v>80</v>
      </c>
      <c r="X17" s="22" t="s">
        <v>81</v>
      </c>
      <c r="Y17" s="22" t="s">
        <v>82</v>
      </c>
      <c r="Z17" s="22" t="s">
        <v>83</v>
      </c>
      <c r="AA17" s="22" t="s">
        <v>84</v>
      </c>
      <c r="AB17" s="22" t="s">
        <v>85</v>
      </c>
      <c r="AC17" s="22" t="s">
        <v>86</v>
      </c>
      <c r="AD17" s="22" t="s">
        <v>87</v>
      </c>
      <c r="AE17" s="22" t="s">
        <v>88</v>
      </c>
      <c r="AF17" s="22" t="s">
        <v>89</v>
      </c>
      <c r="AG17" s="22" t="s">
        <v>90</v>
      </c>
    </row>
    <row r="18" spans="1:33" ht="14.25" customHeight="1">
      <c r="A18" s="17" t="s">
        <v>95</v>
      </c>
      <c r="B18" s="24">
        <v>2020</v>
      </c>
      <c r="C18" s="25" t="s">
        <v>91</v>
      </c>
      <c r="D18" s="25" t="s">
        <v>92</v>
      </c>
      <c r="E18" s="25" t="s">
        <v>93</v>
      </c>
      <c r="F18" s="25" t="s">
        <v>108</v>
      </c>
      <c r="G18" s="24">
        <v>3102.9999999999991</v>
      </c>
      <c r="H18" s="24">
        <v>523775.99790627573</v>
      </c>
      <c r="I18" s="24">
        <v>22784.255908922994</v>
      </c>
      <c r="J18" s="24">
        <v>523.77599790627573</v>
      </c>
      <c r="K18" s="24">
        <v>5211.5049952886429</v>
      </c>
      <c r="L18" s="24">
        <v>5.237759979062756E-2</v>
      </c>
      <c r="M18" s="24">
        <v>4.7139839811564804E-2</v>
      </c>
      <c r="N18" s="24">
        <v>5.237759979062756E-3</v>
      </c>
      <c r="O18" s="24">
        <v>5525.7392214723477</v>
      </c>
      <c r="P18" s="24">
        <v>1640.4664254424556</v>
      </c>
      <c r="Q18" s="24">
        <v>310.29999999999995</v>
      </c>
      <c r="R18" s="24">
        <v>0</v>
      </c>
      <c r="S18" s="24">
        <v>0</v>
      </c>
      <c r="T18" s="24">
        <v>0</v>
      </c>
      <c r="U18" s="24">
        <v>0</v>
      </c>
      <c r="V18" s="24">
        <v>22.988505747126435</v>
      </c>
      <c r="W18" s="24">
        <v>228.73272737634858</v>
      </c>
      <c r="X18" s="24">
        <v>2.2988505747126428E-3</v>
      </c>
      <c r="Y18" s="24">
        <v>2.0689655172413789E-3</v>
      </c>
      <c r="Z18" s="24">
        <v>2.2988505747126433E-4</v>
      </c>
      <c r="AA18" s="24">
        <v>242.52445388432912</v>
      </c>
      <c r="AB18" s="24">
        <v>72</v>
      </c>
      <c r="AC18" s="24">
        <v>13.619053492042161</v>
      </c>
      <c r="AD18" s="24">
        <v>0</v>
      </c>
      <c r="AE18" s="24">
        <v>0</v>
      </c>
      <c r="AF18" s="24">
        <v>0</v>
      </c>
      <c r="AG18" s="24">
        <v>0</v>
      </c>
    </row>
    <row r="19" spans="1:33" ht="14.25" customHeight="1">
      <c r="B19" s="24">
        <v>2020</v>
      </c>
      <c r="C19" s="25" t="s">
        <v>91</v>
      </c>
      <c r="D19" s="25" t="s">
        <v>92</v>
      </c>
      <c r="E19" s="25" t="s">
        <v>93</v>
      </c>
      <c r="F19" s="25" t="s">
        <v>60</v>
      </c>
      <c r="G19" s="24">
        <v>1000</v>
      </c>
      <c r="H19" s="24">
        <v>769707.49818650703</v>
      </c>
      <c r="I19" s="24">
        <v>33482.276171113059</v>
      </c>
      <c r="J19" s="24">
        <v>769.707498186507</v>
      </c>
      <c r="K19" s="24">
        <v>9146.6688056920102</v>
      </c>
      <c r="L19" s="24">
        <v>450.29304182638748</v>
      </c>
      <c r="M19" s="24">
        <v>405.26373764374875</v>
      </c>
      <c r="N19" s="24">
        <v>45.029304182638754</v>
      </c>
      <c r="O19" s="24">
        <v>8242.4529293776686</v>
      </c>
      <c r="P19" s="24">
        <v>2410.7238843201403</v>
      </c>
      <c r="Q19" s="24">
        <v>100</v>
      </c>
      <c r="R19" s="24">
        <v>65.129997105578681</v>
      </c>
      <c r="S19" s="24">
        <v>65.129997105578681</v>
      </c>
      <c r="T19" s="24">
        <v>65.129997105578681</v>
      </c>
      <c r="U19" s="24">
        <v>23.683652285812663</v>
      </c>
      <c r="V19" s="24">
        <v>22.988505747126432</v>
      </c>
      <c r="W19" s="24">
        <v>273.17942062682488</v>
      </c>
      <c r="X19" s="24">
        <v>13.44869863461909</v>
      </c>
      <c r="Y19" s="24">
        <v>12.103828771157183</v>
      </c>
      <c r="Z19" s="24">
        <v>1.3448698634619092</v>
      </c>
      <c r="AA19" s="24">
        <v>246.17361398174211</v>
      </c>
      <c r="AB19" s="24">
        <v>72</v>
      </c>
      <c r="AC19" s="24">
        <v>2.9866547748708712</v>
      </c>
      <c r="AD19" s="24">
        <v>1.9452081684270257</v>
      </c>
      <c r="AE19" s="24">
        <v>1.9452081684270257</v>
      </c>
      <c r="AF19" s="24">
        <v>1.9452081684270257</v>
      </c>
      <c r="AG19" s="24">
        <v>0.70734893185803815</v>
      </c>
    </row>
    <row r="20" spans="1:33" ht="14.25" customHeight="1">
      <c r="B20" s="30"/>
      <c r="C20" s="31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1:33" ht="14.25" customHeight="1">
      <c r="A21" s="26" t="s">
        <v>105</v>
      </c>
      <c r="B21" s="32"/>
      <c r="C21" s="33"/>
      <c r="D21" s="32"/>
      <c r="E21" s="30"/>
      <c r="F21" s="30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 spans="1:33" ht="14.25" customHeight="1">
      <c r="A22" s="26" t="s">
        <v>106</v>
      </c>
      <c r="B22" s="32"/>
      <c r="C22" s="33"/>
      <c r="D22" s="32"/>
      <c r="E22" s="30"/>
      <c r="F22" s="30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 spans="1:33" ht="14.25" customHeight="1">
      <c r="A23" s="34"/>
    </row>
    <row r="24" spans="1:33" ht="14.25" customHeight="1">
      <c r="B24" s="22" t="s">
        <v>1</v>
      </c>
      <c r="C24" s="22" t="s">
        <v>61</v>
      </c>
      <c r="D24" s="22" t="s">
        <v>62</v>
      </c>
      <c r="E24" s="22" t="s">
        <v>63</v>
      </c>
      <c r="F24" s="22" t="s">
        <v>51</v>
      </c>
      <c r="G24" s="22" t="s">
        <v>64</v>
      </c>
      <c r="H24" s="22" t="s">
        <v>65</v>
      </c>
      <c r="I24" s="22" t="s">
        <v>66</v>
      </c>
      <c r="J24" s="22" t="s">
        <v>67</v>
      </c>
      <c r="K24" s="22" t="s">
        <v>68</v>
      </c>
      <c r="L24" s="22" t="s">
        <v>69</v>
      </c>
      <c r="M24" s="22" t="s">
        <v>70</v>
      </c>
      <c r="N24" s="22" t="s">
        <v>71</v>
      </c>
      <c r="O24" s="22" t="s">
        <v>72</v>
      </c>
      <c r="P24" s="22" t="s">
        <v>73</v>
      </c>
      <c r="Q24" s="22" t="s">
        <v>74</v>
      </c>
      <c r="R24" s="22" t="s">
        <v>75</v>
      </c>
      <c r="S24" s="22" t="s">
        <v>76</v>
      </c>
      <c r="T24" s="22" t="s">
        <v>77</v>
      </c>
      <c r="U24" s="22" t="s">
        <v>78</v>
      </c>
      <c r="V24" s="22" t="s">
        <v>79</v>
      </c>
      <c r="W24" s="22" t="s">
        <v>80</v>
      </c>
      <c r="X24" s="22" t="s">
        <v>81</v>
      </c>
      <c r="Y24" s="22" t="s">
        <v>82</v>
      </c>
      <c r="Z24" s="22" t="s">
        <v>83</v>
      </c>
      <c r="AA24" s="22" t="s">
        <v>84</v>
      </c>
      <c r="AB24" s="22" t="s">
        <v>85</v>
      </c>
      <c r="AC24" s="22" t="s">
        <v>86</v>
      </c>
      <c r="AD24" s="22" t="s">
        <v>87</v>
      </c>
      <c r="AE24" s="22" t="s">
        <v>88</v>
      </c>
      <c r="AF24" s="22" t="s">
        <v>89</v>
      </c>
      <c r="AG24" s="22" t="s">
        <v>90</v>
      </c>
    </row>
    <row r="25" spans="1:33" ht="14.25" customHeight="1">
      <c r="A25" s="17" t="s">
        <v>95</v>
      </c>
      <c r="B25" s="24">
        <v>2020</v>
      </c>
      <c r="C25" s="25" t="s">
        <v>94</v>
      </c>
      <c r="D25" s="25" t="s">
        <v>92</v>
      </c>
      <c r="E25" s="25" t="s">
        <v>93</v>
      </c>
      <c r="F25" s="25" t="s">
        <v>108</v>
      </c>
      <c r="G25" s="24">
        <v>2239.0000000000018</v>
      </c>
      <c r="H25" s="24">
        <v>288532.44817516656</v>
      </c>
      <c r="I25" s="24">
        <v>12551.161495619746</v>
      </c>
      <c r="J25" s="24">
        <v>288.53244817516656</v>
      </c>
      <c r="K25" s="24">
        <v>3321.4508906410397</v>
      </c>
      <c r="L25" s="24">
        <v>2.8853244817516679E-2</v>
      </c>
      <c r="M25" s="24">
        <v>2.5967920335765012E-2</v>
      </c>
      <c r="N25" s="24">
        <v>2.8853244817516679E-3</v>
      </c>
      <c r="O25" s="24">
        <v>2235.6522037439963</v>
      </c>
      <c r="P25" s="24">
        <v>903.68362768462168</v>
      </c>
      <c r="Q25" s="24">
        <v>223.9000000000002</v>
      </c>
      <c r="R25" s="24">
        <v>0</v>
      </c>
      <c r="S25" s="24">
        <v>0</v>
      </c>
      <c r="T25" s="24">
        <v>0</v>
      </c>
      <c r="U25" s="24">
        <v>0</v>
      </c>
      <c r="V25" s="24">
        <v>22.988505747126435</v>
      </c>
      <c r="W25" s="24">
        <v>264.6329498509121</v>
      </c>
      <c r="X25" s="24">
        <v>2.2988505747126454E-3</v>
      </c>
      <c r="Y25" s="24">
        <v>2.0689655172413807E-3</v>
      </c>
      <c r="Z25" s="24">
        <v>2.2988505747126452E-4</v>
      </c>
      <c r="AA25" s="24">
        <v>178.12313262993396</v>
      </c>
      <c r="AB25" s="24">
        <v>72</v>
      </c>
      <c r="AC25" s="24">
        <v>17.838986461782003</v>
      </c>
      <c r="AD25" s="24">
        <v>0</v>
      </c>
      <c r="AE25" s="24">
        <v>0</v>
      </c>
      <c r="AF25" s="24">
        <v>0</v>
      </c>
      <c r="AG25" s="24">
        <v>0</v>
      </c>
    </row>
    <row r="26" spans="1:33" ht="14.25" customHeight="1">
      <c r="B26" s="24">
        <v>2020</v>
      </c>
      <c r="C26" s="25" t="s">
        <v>94</v>
      </c>
      <c r="D26" s="25" t="s">
        <v>92</v>
      </c>
      <c r="E26" s="25" t="s">
        <v>93</v>
      </c>
      <c r="F26" s="25" t="s">
        <v>60</v>
      </c>
      <c r="G26" s="24">
        <v>992</v>
      </c>
      <c r="H26" s="24">
        <v>698216.55574063468</v>
      </c>
      <c r="I26" s="24">
        <v>30372.420174717612</v>
      </c>
      <c r="J26" s="24">
        <v>698.2165557406347</v>
      </c>
      <c r="K26" s="24">
        <v>8794.5233641093128</v>
      </c>
      <c r="L26" s="24">
        <v>332.35745318611083</v>
      </c>
      <c r="M26" s="24">
        <v>299.12170786749977</v>
      </c>
      <c r="N26" s="24">
        <v>33.235745318611087</v>
      </c>
      <c r="O26" s="24">
        <v>6155.1000923662641</v>
      </c>
      <c r="P26" s="24">
        <v>2186.8142525796679</v>
      </c>
      <c r="Q26" s="24">
        <v>99.2</v>
      </c>
      <c r="R26" s="24">
        <v>59.76194161092608</v>
      </c>
      <c r="S26" s="24">
        <v>59.76194161092608</v>
      </c>
      <c r="T26" s="24">
        <v>59.76194161092608</v>
      </c>
      <c r="U26" s="24">
        <v>22.551319572923781</v>
      </c>
      <c r="V26" s="24">
        <v>22.988505747126435</v>
      </c>
      <c r="W26" s="24">
        <v>289.55622612616116</v>
      </c>
      <c r="X26" s="24">
        <v>10.942738552746922</v>
      </c>
      <c r="Y26" s="24">
        <v>9.848464697472231</v>
      </c>
      <c r="Z26" s="24">
        <v>1.0942738552746925</v>
      </c>
      <c r="AA26" s="24">
        <v>202.65425201412984</v>
      </c>
      <c r="AB26" s="24">
        <v>72</v>
      </c>
      <c r="AC26" s="24">
        <v>3.2661210212867839</v>
      </c>
      <c r="AD26" s="24">
        <v>1.9676384452455546</v>
      </c>
      <c r="AE26" s="24">
        <v>1.9676384452455546</v>
      </c>
      <c r="AF26" s="24">
        <v>1.9676384452455546</v>
      </c>
      <c r="AG26" s="24">
        <v>0.74249333583550858</v>
      </c>
    </row>
    <row r="27" spans="1:33" ht="14.25" customHeight="1">
      <c r="A27" s="26" t="s">
        <v>109</v>
      </c>
      <c r="B27" s="32"/>
      <c r="C27" s="33"/>
      <c r="D27" s="32"/>
      <c r="E27" s="30"/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</row>
    <row r="28" spans="1:33" ht="14.25" customHeight="1">
      <c r="A28" s="26" t="s">
        <v>106</v>
      </c>
      <c r="B28" s="32"/>
      <c r="C28" s="33"/>
      <c r="D28" s="32"/>
      <c r="E28" s="30"/>
      <c r="F28" s="30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</row>
  </sheetData>
  <pageMargins left="0.7" right="0.7" top="0.75" bottom="0.75" header="0.3" footer="0.3"/>
  <pageSetup orientation="portrait" horizontalDpi="1200" verticalDpi="12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sqref="A1:A3"/>
    </sheetView>
  </sheetViews>
  <sheetFormatPr defaultRowHeight="15"/>
  <cols>
    <col min="14" max="14" width="55.7109375" bestFit="1" customWidth="1"/>
  </cols>
  <sheetData>
    <row r="1" spans="1:14">
      <c r="A1" s="157"/>
      <c r="B1" s="156" t="s">
        <v>271</v>
      </c>
      <c r="C1" s="156"/>
      <c r="D1" s="156" t="s">
        <v>272</v>
      </c>
      <c r="E1" s="156"/>
      <c r="F1" s="156" t="s">
        <v>273</v>
      </c>
      <c r="G1" s="156"/>
      <c r="H1" s="156" t="s">
        <v>274</v>
      </c>
      <c r="I1" s="156"/>
      <c r="J1" s="156" t="s">
        <v>275</v>
      </c>
      <c r="K1" s="156"/>
      <c r="L1" s="156" t="s">
        <v>276</v>
      </c>
      <c r="M1" s="156"/>
    </row>
    <row r="2" spans="1:14">
      <c r="A2" s="157"/>
      <c r="B2" s="156" t="s">
        <v>277</v>
      </c>
      <c r="C2" s="156"/>
      <c r="D2" s="156" t="s">
        <v>278</v>
      </c>
      <c r="E2" s="156"/>
      <c r="F2" s="156" t="s">
        <v>278</v>
      </c>
      <c r="G2" s="156"/>
      <c r="H2" s="156" t="s">
        <v>278</v>
      </c>
      <c r="I2" s="156"/>
      <c r="J2" s="156" t="s">
        <v>278</v>
      </c>
      <c r="K2" s="156"/>
      <c r="L2" s="156" t="s">
        <v>278</v>
      </c>
      <c r="M2" s="156"/>
    </row>
    <row r="3" spans="1:14">
      <c r="A3" s="157"/>
      <c r="B3" s="101" t="s">
        <v>279</v>
      </c>
      <c r="C3" s="101" t="s">
        <v>280</v>
      </c>
      <c r="D3" s="101" t="s">
        <v>279</v>
      </c>
      <c r="E3" s="101" t="s">
        <v>280</v>
      </c>
      <c r="F3" s="101" t="s">
        <v>279</v>
      </c>
      <c r="G3" s="101" t="s">
        <v>280</v>
      </c>
      <c r="H3" s="101" t="s">
        <v>279</v>
      </c>
      <c r="I3" s="101" t="s">
        <v>280</v>
      </c>
      <c r="J3" s="101" t="s">
        <v>279</v>
      </c>
      <c r="K3" s="101" t="s">
        <v>280</v>
      </c>
      <c r="L3" s="101" t="s">
        <v>279</v>
      </c>
      <c r="M3" s="101" t="s">
        <v>280</v>
      </c>
      <c r="N3" s="146" t="s">
        <v>270</v>
      </c>
    </row>
    <row r="4" spans="1:14">
      <c r="A4" s="102">
        <v>2020</v>
      </c>
      <c r="B4" s="103">
        <v>122.9252006294698</v>
      </c>
      <c r="C4" s="103">
        <v>130.49384355570044</v>
      </c>
      <c r="D4" s="103">
        <v>99.726478356696617</v>
      </c>
      <c r="E4" s="103">
        <v>105.86674984787328</v>
      </c>
      <c r="F4" s="104">
        <v>2.7551894566161255</v>
      </c>
      <c r="G4" s="104">
        <v>2.9248295717793265</v>
      </c>
      <c r="H4" s="103">
        <v>67.837113378902771</v>
      </c>
      <c r="I4" s="103">
        <v>72.013920784397854</v>
      </c>
      <c r="J4" s="103">
        <v>201.69884914978849</v>
      </c>
      <c r="K4" s="103">
        <v>214.11767425667568</v>
      </c>
      <c r="L4" s="104">
        <v>0.89264962331860798</v>
      </c>
      <c r="M4" s="104">
        <v>0.94761106509406368</v>
      </c>
      <c r="N4" t="s">
        <v>283</v>
      </c>
    </row>
    <row r="5" spans="1:14">
      <c r="A5" s="102">
        <v>2021</v>
      </c>
      <c r="B5" s="103">
        <v>80.011586229177169</v>
      </c>
      <c r="C5" s="103">
        <v>84.937989627576613</v>
      </c>
      <c r="D5" s="103">
        <v>118.67727065398614</v>
      </c>
      <c r="E5" s="103">
        <v>125.98436375157765</v>
      </c>
      <c r="F5" s="104">
        <v>2.4227968073292905</v>
      </c>
      <c r="G5" s="104">
        <v>2.571971133045956</v>
      </c>
      <c r="H5" s="103">
        <v>32.758546804189621</v>
      </c>
      <c r="I5" s="103">
        <v>34.775527392982617</v>
      </c>
      <c r="J5" s="103">
        <v>215.62588142025143</v>
      </c>
      <c r="K5" s="103">
        <v>228.90220957563847</v>
      </c>
      <c r="L5" s="104">
        <v>0.57483541385066672</v>
      </c>
      <c r="M5" s="104">
        <v>0.61022867712385009</v>
      </c>
      <c r="N5" t="s">
        <v>284</v>
      </c>
    </row>
    <row r="6" spans="1:14">
      <c r="A6" s="102">
        <v>2022</v>
      </c>
      <c r="B6" s="103">
        <v>58.815760083433709</v>
      </c>
      <c r="C6" s="103">
        <v>62.437112615110095</v>
      </c>
      <c r="D6" s="103">
        <v>104.78843540791023</v>
      </c>
      <c r="E6" s="103">
        <v>111.2403772907752</v>
      </c>
      <c r="F6" s="104">
        <v>2.1631595155060057</v>
      </c>
      <c r="G6" s="104">
        <v>2.2963476810042525</v>
      </c>
      <c r="H6" s="103">
        <v>21.68739556245654</v>
      </c>
      <c r="I6" s="103">
        <v>23.022712911312677</v>
      </c>
      <c r="J6" s="103">
        <v>197.35266462459805</v>
      </c>
      <c r="K6" s="103">
        <v>209.50389025965825</v>
      </c>
      <c r="L6" s="104">
        <v>0.52020190516742282</v>
      </c>
      <c r="M6" s="104">
        <v>0.55223132183378221</v>
      </c>
    </row>
    <row r="7" spans="1:14">
      <c r="A7" s="102">
        <v>2023</v>
      </c>
      <c r="B7" s="103">
        <v>45.680146315535765</v>
      </c>
      <c r="C7" s="103">
        <v>48.492724326471091</v>
      </c>
      <c r="D7" s="103">
        <v>86.846511670995909</v>
      </c>
      <c r="E7" s="103">
        <v>92.193749119953196</v>
      </c>
      <c r="F7" s="104">
        <v>1.9745065029574627</v>
      </c>
      <c r="G7" s="104">
        <v>2.0960790901883892</v>
      </c>
      <c r="H7" s="103">
        <v>15.942134090914527</v>
      </c>
      <c r="I7" s="103">
        <v>16.923709226023913</v>
      </c>
      <c r="J7" s="103">
        <v>186.54534855249904</v>
      </c>
      <c r="K7" s="103">
        <v>198.03115557590132</v>
      </c>
      <c r="L7" s="104">
        <v>0.48716817877459251</v>
      </c>
      <c r="M7" s="104">
        <v>0.51716367173523625</v>
      </c>
    </row>
    <row r="8" spans="1:14">
      <c r="A8" s="102">
        <v>2024</v>
      </c>
      <c r="B8" s="103">
        <v>38.257007587764114</v>
      </c>
      <c r="C8" s="103">
        <v>40.612534594229423</v>
      </c>
      <c r="D8" s="103">
        <v>73.558019956565886</v>
      </c>
      <c r="E8" s="103">
        <v>78.087070017585873</v>
      </c>
      <c r="F8" s="104">
        <v>1.7559497233458201</v>
      </c>
      <c r="G8" s="104">
        <v>1.8640655237216774</v>
      </c>
      <c r="H8" s="103">
        <v>14.670445055309449</v>
      </c>
      <c r="I8" s="103">
        <v>15.573720865508969</v>
      </c>
      <c r="J8" s="103">
        <v>166.75129636330166</v>
      </c>
      <c r="K8" s="103">
        <v>177.01836131985314</v>
      </c>
      <c r="L8" s="104">
        <v>0.46105307705482351</v>
      </c>
      <c r="M8" s="104">
        <v>0.48944063381616087</v>
      </c>
    </row>
    <row r="9" spans="1:14">
      <c r="A9" s="102">
        <v>2025</v>
      </c>
      <c r="B9" s="103">
        <v>35.21167770609356</v>
      </c>
      <c r="C9" s="103">
        <v>37.379700324940089</v>
      </c>
      <c r="D9" s="103">
        <v>66.455159965330694</v>
      </c>
      <c r="E9" s="103">
        <v>70.546878944087794</v>
      </c>
      <c r="F9" s="104">
        <v>1.5976226481973281</v>
      </c>
      <c r="G9" s="104">
        <v>1.6959900723963144</v>
      </c>
      <c r="H9" s="103">
        <v>14.424551720675179</v>
      </c>
      <c r="I9" s="103">
        <v>15.312687601566008</v>
      </c>
      <c r="J9" s="103">
        <v>151.45720653749137</v>
      </c>
      <c r="K9" s="103">
        <v>160.78259717355772</v>
      </c>
      <c r="L9" s="104">
        <v>0.43384353851734914</v>
      </c>
      <c r="M9" s="104">
        <v>0.46055577337298215</v>
      </c>
    </row>
    <row r="10" spans="1:14">
      <c r="A10" s="102">
        <v>2026</v>
      </c>
      <c r="B10" s="103">
        <v>27.778150189960108</v>
      </c>
      <c r="C10" s="103">
        <v>29.48848215494704</v>
      </c>
      <c r="D10" s="103">
        <v>55.635014200076064</v>
      </c>
      <c r="E10" s="103">
        <v>59.060524628530857</v>
      </c>
      <c r="F10" s="104">
        <v>1.3555713748448515</v>
      </c>
      <c r="G10" s="104">
        <v>1.4390354297716046</v>
      </c>
      <c r="H10" s="103">
        <v>12.473850939921451</v>
      </c>
      <c r="I10" s="103">
        <v>13.241879978685194</v>
      </c>
      <c r="J10" s="103">
        <v>129.88597435061379</v>
      </c>
      <c r="K10" s="103">
        <v>137.88319994757305</v>
      </c>
      <c r="L10" s="104">
        <v>0.39223628251231391</v>
      </c>
      <c r="M10" s="104">
        <v>0.4163867117965116</v>
      </c>
    </row>
    <row r="11" spans="1:14">
      <c r="A11" s="102">
        <v>2027</v>
      </c>
      <c r="B11" s="103">
        <v>22.951527938605334</v>
      </c>
      <c r="C11" s="103">
        <v>24.364679340345369</v>
      </c>
      <c r="D11" s="103">
        <v>49.684835737322175</v>
      </c>
      <c r="E11" s="103">
        <v>52.743986982295304</v>
      </c>
      <c r="F11" s="104">
        <v>1.1765326911001504</v>
      </c>
      <c r="G11" s="104">
        <v>1.2489731328027074</v>
      </c>
      <c r="H11" s="103">
        <v>10.302995967513887</v>
      </c>
      <c r="I11" s="103">
        <v>10.937363022838522</v>
      </c>
      <c r="J11" s="103">
        <v>112.96618158092561</v>
      </c>
      <c r="K11" s="103">
        <v>119.92163649779789</v>
      </c>
      <c r="L11" s="104">
        <v>0.37138183376026779</v>
      </c>
      <c r="M11" s="104">
        <v>0.39424823116801255</v>
      </c>
    </row>
    <row r="12" spans="1:14">
      <c r="A12" s="102">
        <v>2028</v>
      </c>
      <c r="B12" s="103">
        <v>16.808073795692469</v>
      </c>
      <c r="C12" s="103">
        <v>17.842965812837015</v>
      </c>
      <c r="D12" s="103">
        <v>42.618531084379093</v>
      </c>
      <c r="E12" s="103">
        <v>45.242602000402435</v>
      </c>
      <c r="F12" s="104">
        <v>1.0140511020363376</v>
      </c>
      <c r="G12" s="104">
        <v>1.0764873694653265</v>
      </c>
      <c r="H12" s="103">
        <v>7.5204985375998694</v>
      </c>
      <c r="I12" s="103">
        <v>7.9835440951166348</v>
      </c>
      <c r="J12" s="103">
        <v>98.571305525300318</v>
      </c>
      <c r="K12" s="103">
        <v>104.64045172537189</v>
      </c>
      <c r="L12" s="104">
        <v>0.33211074015725062</v>
      </c>
      <c r="M12" s="104">
        <v>0.35255917214145505</v>
      </c>
    </row>
    <row r="13" spans="1:14">
      <c r="A13" s="102">
        <v>2029</v>
      </c>
      <c r="B13" s="103">
        <v>8.2903559519640542</v>
      </c>
      <c r="C13" s="103">
        <v>8.8008024967771288</v>
      </c>
      <c r="D13" s="103">
        <v>38.41030236510634</v>
      </c>
      <c r="E13" s="103">
        <v>40.775267903509913</v>
      </c>
      <c r="F13" s="104">
        <v>0.90763763659344987</v>
      </c>
      <c r="G13" s="104">
        <v>0.96352190721173026</v>
      </c>
      <c r="H13" s="103">
        <v>3.6762362114881819</v>
      </c>
      <c r="I13" s="103">
        <v>3.902586211770894</v>
      </c>
      <c r="J13" s="103">
        <v>89.805052792906991</v>
      </c>
      <c r="K13" s="103">
        <v>95.334450947884278</v>
      </c>
      <c r="L13" s="104">
        <v>0.30003823556688902</v>
      </c>
      <c r="M13" s="104">
        <v>0.3185119273533854</v>
      </c>
    </row>
    <row r="14" spans="1:14">
      <c r="A14" s="102">
        <v>2030</v>
      </c>
      <c r="B14" s="103">
        <v>7.0239085381618862</v>
      </c>
      <c r="C14" s="103">
        <v>7.4563784906177144</v>
      </c>
      <c r="D14" s="103">
        <v>34.469052620841993</v>
      </c>
      <c r="E14" s="103">
        <v>36.591350977539271</v>
      </c>
      <c r="F14" s="104">
        <v>0.79337053957690462</v>
      </c>
      <c r="G14" s="104">
        <v>0.84221925645106654</v>
      </c>
      <c r="H14" s="103">
        <v>2.8745691960339355</v>
      </c>
      <c r="I14" s="103">
        <v>3.0515596560869804</v>
      </c>
      <c r="J14" s="103">
        <v>78.226443798326656</v>
      </c>
      <c r="K14" s="103">
        <v>83.042933968499639</v>
      </c>
      <c r="L14" s="104">
        <v>0.26981034868380865</v>
      </c>
      <c r="M14" s="104">
        <v>0.28642287546051876</v>
      </c>
    </row>
    <row r="15" spans="1:14">
      <c r="A15" s="102">
        <v>2031</v>
      </c>
      <c r="B15" s="103">
        <v>7.0239085381618862</v>
      </c>
      <c r="C15" s="103">
        <v>7.4563784906177144</v>
      </c>
      <c r="D15" s="103">
        <v>34.469052620841993</v>
      </c>
      <c r="E15" s="103">
        <v>36.591350977539271</v>
      </c>
      <c r="F15" s="104">
        <v>0.79337053957690462</v>
      </c>
      <c r="G15" s="104">
        <v>0.84221925645106654</v>
      </c>
      <c r="H15" s="103">
        <v>2.8745691960339355</v>
      </c>
      <c r="I15" s="103">
        <v>3.0515596560869804</v>
      </c>
      <c r="J15" s="103">
        <v>78.226443798326656</v>
      </c>
      <c r="K15" s="103">
        <v>83.042933968499639</v>
      </c>
      <c r="L15" s="104">
        <v>0.26981034868380865</v>
      </c>
      <c r="M15" s="104">
        <v>0.28642287546051876</v>
      </c>
    </row>
    <row r="16" spans="1:14">
      <c r="A16" s="102">
        <v>2032</v>
      </c>
      <c r="B16" s="103">
        <v>7.0239085381618862</v>
      </c>
      <c r="C16" s="103">
        <v>7.4563784906177144</v>
      </c>
      <c r="D16" s="103">
        <v>34.469052620841993</v>
      </c>
      <c r="E16" s="103">
        <v>36.591350977539271</v>
      </c>
      <c r="F16" s="104">
        <v>0.79337053957690462</v>
      </c>
      <c r="G16" s="104">
        <v>0.84221925645106654</v>
      </c>
      <c r="H16" s="103">
        <v>2.8745691960339355</v>
      </c>
      <c r="I16" s="103">
        <v>3.0515596560869804</v>
      </c>
      <c r="J16" s="103">
        <v>78.226443798326656</v>
      </c>
      <c r="K16" s="103">
        <v>83.042933968499639</v>
      </c>
      <c r="L16" s="104">
        <v>0.26981034868380865</v>
      </c>
      <c r="M16" s="104">
        <v>0.28642287546051876</v>
      </c>
    </row>
    <row r="17" spans="1:13">
      <c r="A17" s="102">
        <v>2033</v>
      </c>
      <c r="B17" s="103">
        <v>7.0239085381618862</v>
      </c>
      <c r="C17" s="103">
        <v>7.4563784906177144</v>
      </c>
      <c r="D17" s="103">
        <v>34.469052620841993</v>
      </c>
      <c r="E17" s="103">
        <v>36.591350977539271</v>
      </c>
      <c r="F17" s="104">
        <v>0.79337053957690462</v>
      </c>
      <c r="G17" s="104">
        <v>0.84221925645106654</v>
      </c>
      <c r="H17" s="103">
        <v>2.8745691960339355</v>
      </c>
      <c r="I17" s="103">
        <v>3.0515596560869804</v>
      </c>
      <c r="J17" s="103">
        <v>78.226443798326656</v>
      </c>
      <c r="K17" s="103">
        <v>83.042933968499639</v>
      </c>
      <c r="L17" s="104">
        <v>0.26981034868380865</v>
      </c>
      <c r="M17" s="104">
        <v>0.28642287546051876</v>
      </c>
    </row>
    <row r="18" spans="1:13">
      <c r="A18" s="102">
        <v>2034</v>
      </c>
      <c r="B18" s="103">
        <v>7.0239085381618862</v>
      </c>
      <c r="C18" s="103">
        <v>7.4563784906177144</v>
      </c>
      <c r="D18" s="103">
        <v>34.469052620841993</v>
      </c>
      <c r="E18" s="103">
        <v>36.591350977539271</v>
      </c>
      <c r="F18" s="104">
        <v>0.79337053957690462</v>
      </c>
      <c r="G18" s="104">
        <v>0.84221925645106654</v>
      </c>
      <c r="H18" s="103">
        <v>2.8745691960339355</v>
      </c>
      <c r="I18" s="103">
        <v>3.0515596560869804</v>
      </c>
      <c r="J18" s="103">
        <v>78.226443798326656</v>
      </c>
      <c r="K18" s="103">
        <v>83.042933968499639</v>
      </c>
      <c r="L18" s="104">
        <v>0.26981034868380865</v>
      </c>
      <c r="M18" s="104">
        <v>0.28642287546051876</v>
      </c>
    </row>
    <row r="19" spans="1:13">
      <c r="A19" s="102">
        <v>2035</v>
      </c>
      <c r="B19" s="103">
        <v>7.0239085381618862</v>
      </c>
      <c r="C19" s="103">
        <v>7.4563784906177144</v>
      </c>
      <c r="D19" s="103">
        <v>34.469052620841993</v>
      </c>
      <c r="E19" s="103">
        <v>36.591350977539271</v>
      </c>
      <c r="F19" s="104">
        <v>0.79337053957690462</v>
      </c>
      <c r="G19" s="104">
        <v>0.84221925645106654</v>
      </c>
      <c r="H19" s="103">
        <v>2.8745691960339355</v>
      </c>
      <c r="I19" s="103">
        <v>3.0515596560869804</v>
      </c>
      <c r="J19" s="103">
        <v>78.226443798326656</v>
      </c>
      <c r="K19" s="103">
        <v>83.042933968499639</v>
      </c>
      <c r="L19" s="104">
        <v>0.26981034868380865</v>
      </c>
      <c r="M19" s="104">
        <v>0.28642287546051876</v>
      </c>
    </row>
    <row r="20" spans="1:13">
      <c r="A20" s="102">
        <v>2036</v>
      </c>
      <c r="B20" s="103">
        <v>7.0239085381618862</v>
      </c>
      <c r="C20" s="103">
        <v>7.4563784906177144</v>
      </c>
      <c r="D20" s="103">
        <v>34.469052620841993</v>
      </c>
      <c r="E20" s="103">
        <v>36.591350977539271</v>
      </c>
      <c r="F20" s="104">
        <v>0.79337053957690462</v>
      </c>
      <c r="G20" s="104">
        <v>0.84221925645106654</v>
      </c>
      <c r="H20" s="103">
        <v>2.8745691960339355</v>
      </c>
      <c r="I20" s="103">
        <v>3.0515596560869804</v>
      </c>
      <c r="J20" s="103">
        <v>78.226443798326656</v>
      </c>
      <c r="K20" s="103">
        <v>83.042933968499639</v>
      </c>
      <c r="L20" s="104">
        <v>0.26981034868380865</v>
      </c>
      <c r="M20" s="104">
        <v>0.28642287546051876</v>
      </c>
    </row>
    <row r="21" spans="1:13">
      <c r="A21" s="102">
        <v>2037</v>
      </c>
      <c r="B21" s="103">
        <v>7.0239085381618862</v>
      </c>
      <c r="C21" s="103">
        <v>7.4563784906177144</v>
      </c>
      <c r="D21" s="103">
        <v>34.469052620841993</v>
      </c>
      <c r="E21" s="103">
        <v>36.591350977539271</v>
      </c>
      <c r="F21" s="104">
        <v>0.79337053957690462</v>
      </c>
      <c r="G21" s="104">
        <v>0.84221925645106654</v>
      </c>
      <c r="H21" s="103">
        <v>2.8745691960339355</v>
      </c>
      <c r="I21" s="103">
        <v>3.0515596560869804</v>
      </c>
      <c r="J21" s="103">
        <v>78.226443798326656</v>
      </c>
      <c r="K21" s="103">
        <v>83.042933968499639</v>
      </c>
      <c r="L21" s="104">
        <v>0.26981034868380865</v>
      </c>
      <c r="M21" s="104">
        <v>0.28642287546051876</v>
      </c>
    </row>
    <row r="22" spans="1:13">
      <c r="A22" s="102">
        <v>2038</v>
      </c>
      <c r="B22" s="103">
        <v>7.0239085381618862</v>
      </c>
      <c r="C22" s="103">
        <v>7.4563784906177144</v>
      </c>
      <c r="D22" s="103">
        <v>34.469052620841993</v>
      </c>
      <c r="E22" s="103">
        <v>36.591350977539271</v>
      </c>
      <c r="F22" s="104">
        <v>0.79337053957690462</v>
      </c>
      <c r="G22" s="104">
        <v>0.84221925645106654</v>
      </c>
      <c r="H22" s="103">
        <v>2.8745691960339355</v>
      </c>
      <c r="I22" s="103">
        <v>3.0515596560869804</v>
      </c>
      <c r="J22" s="103">
        <v>78.226443798326656</v>
      </c>
      <c r="K22" s="103">
        <v>83.042933968499639</v>
      </c>
      <c r="L22" s="104">
        <v>0.26981034868380865</v>
      </c>
      <c r="M22" s="104">
        <v>0.28642287546051876</v>
      </c>
    </row>
    <row r="23" spans="1:13">
      <c r="A23" s="102">
        <v>2039</v>
      </c>
      <c r="B23" s="103">
        <v>7.0239085381618862</v>
      </c>
      <c r="C23" s="103">
        <v>7.4563784906177144</v>
      </c>
      <c r="D23" s="103">
        <v>34.469052620841993</v>
      </c>
      <c r="E23" s="103">
        <v>36.591350977539271</v>
      </c>
      <c r="F23" s="104">
        <v>0.79337053957690462</v>
      </c>
      <c r="G23" s="104">
        <v>0.84221925645106654</v>
      </c>
      <c r="H23" s="103">
        <v>2.8745691960339355</v>
      </c>
      <c r="I23" s="103">
        <v>3.0515596560869804</v>
      </c>
      <c r="J23" s="103">
        <v>78.226443798326656</v>
      </c>
      <c r="K23" s="103">
        <v>83.042933968499639</v>
      </c>
      <c r="L23" s="104">
        <v>0.26981034868380865</v>
      </c>
      <c r="M23" s="104">
        <v>0.28642287546051876</v>
      </c>
    </row>
    <row r="24" spans="1:13">
      <c r="A24" s="102">
        <v>2040</v>
      </c>
      <c r="B24" s="103">
        <v>7.0239085381618862</v>
      </c>
      <c r="C24" s="103">
        <v>7.4563784906177144</v>
      </c>
      <c r="D24" s="103">
        <v>34.469052620841993</v>
      </c>
      <c r="E24" s="103">
        <v>36.591350977539271</v>
      </c>
      <c r="F24" s="104">
        <v>0.79337053957690462</v>
      </c>
      <c r="G24" s="104">
        <v>0.84221925645106654</v>
      </c>
      <c r="H24" s="103">
        <v>2.8745691960339355</v>
      </c>
      <c r="I24" s="103">
        <v>3.0515596560869804</v>
      </c>
      <c r="J24" s="103">
        <v>78.226443798326656</v>
      </c>
      <c r="K24" s="103">
        <v>83.042933968499639</v>
      </c>
      <c r="L24" s="104">
        <v>0.26981034868380865</v>
      </c>
      <c r="M24" s="104">
        <v>0.28642287546051876</v>
      </c>
    </row>
    <row r="25" spans="1:13">
      <c r="A25" s="102">
        <v>2041</v>
      </c>
      <c r="B25" s="103">
        <v>7.0239085381618862</v>
      </c>
      <c r="C25" s="103">
        <v>7.4563784906177144</v>
      </c>
      <c r="D25" s="103">
        <v>34.469052620841993</v>
      </c>
      <c r="E25" s="103">
        <v>36.591350977539271</v>
      </c>
      <c r="F25" s="104">
        <v>0.79337053957690462</v>
      </c>
      <c r="G25" s="104">
        <v>0.84221925645106654</v>
      </c>
      <c r="H25" s="103">
        <v>2.8745691960339355</v>
      </c>
      <c r="I25" s="103">
        <v>3.0515596560869804</v>
      </c>
      <c r="J25" s="103">
        <v>78.226443798326656</v>
      </c>
      <c r="K25" s="103">
        <v>83.042933968499639</v>
      </c>
      <c r="L25" s="104">
        <v>0.26981034868380865</v>
      </c>
      <c r="M25" s="104">
        <v>0.28642287546051876</v>
      </c>
    </row>
    <row r="26" spans="1:13">
      <c r="A26" s="102">
        <v>2042</v>
      </c>
      <c r="B26" s="103">
        <v>7.0239085381618862</v>
      </c>
      <c r="C26" s="103">
        <v>7.4563784906177144</v>
      </c>
      <c r="D26" s="103">
        <v>34.469052620841993</v>
      </c>
      <c r="E26" s="103">
        <v>36.591350977539271</v>
      </c>
      <c r="F26" s="104">
        <v>0.79337053957690462</v>
      </c>
      <c r="G26" s="104">
        <v>0.84221925645106654</v>
      </c>
      <c r="H26" s="103">
        <v>2.8745691960339355</v>
      </c>
      <c r="I26" s="103">
        <v>3.0515596560869804</v>
      </c>
      <c r="J26" s="103">
        <v>78.226443798326656</v>
      </c>
      <c r="K26" s="103">
        <v>83.042933968499639</v>
      </c>
      <c r="L26" s="104">
        <v>0.26981034868380865</v>
      </c>
      <c r="M26" s="104">
        <v>0.28642287546051876</v>
      </c>
    </row>
    <row r="27" spans="1:13">
      <c r="A27" s="102">
        <v>2043</v>
      </c>
      <c r="B27" s="103">
        <v>7.0239085381618862</v>
      </c>
      <c r="C27" s="103">
        <v>7.4563784906177144</v>
      </c>
      <c r="D27" s="103">
        <v>34.469052620841993</v>
      </c>
      <c r="E27" s="103">
        <v>36.591350977539271</v>
      </c>
      <c r="F27" s="104">
        <v>0.79337053957690462</v>
      </c>
      <c r="G27" s="104">
        <v>0.84221925645106654</v>
      </c>
      <c r="H27" s="103">
        <v>2.8745691960339355</v>
      </c>
      <c r="I27" s="103">
        <v>3.0515596560869804</v>
      </c>
      <c r="J27" s="103">
        <v>78.226443798326656</v>
      </c>
      <c r="K27" s="103">
        <v>83.042933968499639</v>
      </c>
      <c r="L27" s="104">
        <v>0.26981034868380865</v>
      </c>
      <c r="M27" s="104">
        <v>0.28642287546051876</v>
      </c>
    </row>
    <row r="28" spans="1:13">
      <c r="A28" s="102">
        <v>2044</v>
      </c>
      <c r="B28" s="103">
        <v>7.0239085381618862</v>
      </c>
      <c r="C28" s="103">
        <v>7.4563784906177144</v>
      </c>
      <c r="D28" s="103">
        <v>34.469052620841993</v>
      </c>
      <c r="E28" s="103">
        <v>36.591350977539271</v>
      </c>
      <c r="F28" s="104">
        <v>0.79337053957690462</v>
      </c>
      <c r="G28" s="104">
        <v>0.84221925645106654</v>
      </c>
      <c r="H28" s="103">
        <v>2.8745691960339355</v>
      </c>
      <c r="I28" s="103">
        <v>3.0515596560869804</v>
      </c>
      <c r="J28" s="103">
        <v>78.226443798326656</v>
      </c>
      <c r="K28" s="103">
        <v>83.042933968499639</v>
      </c>
      <c r="L28" s="104">
        <v>0.26981034868380865</v>
      </c>
      <c r="M28" s="104">
        <v>0.28642287546051876</v>
      </c>
    </row>
    <row r="29" spans="1:13">
      <c r="A29" s="102">
        <v>2045</v>
      </c>
      <c r="B29" s="103">
        <v>7.0239085381618862</v>
      </c>
      <c r="C29" s="103">
        <v>7.4563784906177144</v>
      </c>
      <c r="D29" s="103">
        <v>34.469052620841993</v>
      </c>
      <c r="E29" s="103">
        <v>36.591350977539271</v>
      </c>
      <c r="F29" s="104">
        <v>0.79337053957690462</v>
      </c>
      <c r="G29" s="104">
        <v>0.84221925645106654</v>
      </c>
      <c r="H29" s="103">
        <v>2.8745691960339355</v>
      </c>
      <c r="I29" s="103">
        <v>3.0515596560869804</v>
      </c>
      <c r="J29" s="103">
        <v>78.226443798326656</v>
      </c>
      <c r="K29" s="103">
        <v>83.042933968499639</v>
      </c>
      <c r="L29" s="104">
        <v>0.26981034868380865</v>
      </c>
      <c r="M29" s="104">
        <v>0.28642287546051876</v>
      </c>
    </row>
    <row r="30" spans="1:13">
      <c r="A30" s="105" t="s">
        <v>281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</row>
    <row r="31" spans="1:13">
      <c r="A31" s="105" t="s">
        <v>282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</row>
  </sheetData>
  <mergeCells count="13">
    <mergeCell ref="A1:A3"/>
    <mergeCell ref="B1:C1"/>
    <mergeCell ref="D1:E1"/>
    <mergeCell ref="F1:G1"/>
    <mergeCell ref="H1:I1"/>
    <mergeCell ref="L1:M1"/>
    <mergeCell ref="B2:C2"/>
    <mergeCell ref="D2:E2"/>
    <mergeCell ref="F2:G2"/>
    <mergeCell ref="H2:I2"/>
    <mergeCell ref="J2:K2"/>
    <mergeCell ref="L2:M2"/>
    <mergeCell ref="J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0"/>
  <sheetViews>
    <sheetView zoomScale="70" zoomScaleNormal="70" workbookViewId="0"/>
  </sheetViews>
  <sheetFormatPr defaultRowHeight="12.75" customHeight="1"/>
  <cols>
    <col min="1" max="1" width="6.28515625" bestFit="1" customWidth="1"/>
    <col min="2" max="2" width="16.85546875" bestFit="1" customWidth="1"/>
    <col min="3" max="3" width="15.28515625" bestFit="1" customWidth="1"/>
    <col min="4" max="4" width="14.28515625" style="133" bestFit="1" customWidth="1"/>
    <col min="5" max="5" width="24.28515625" style="133" bestFit="1" customWidth="1"/>
    <col min="6" max="6" width="14.28515625" bestFit="1" customWidth="1"/>
    <col min="7" max="7" width="26.85546875" bestFit="1" customWidth="1"/>
    <col min="8" max="8" width="16.42578125" bestFit="1" customWidth="1"/>
    <col min="9" max="9" width="28.28515625" bestFit="1" customWidth="1"/>
    <col min="10" max="10" width="14.28515625" bestFit="1" customWidth="1"/>
    <col min="11" max="11" width="14.5703125" bestFit="1" customWidth="1"/>
    <col min="12" max="12" width="13.42578125" bestFit="1" customWidth="1"/>
    <col min="13" max="13" width="14.42578125" bestFit="1" customWidth="1"/>
    <col min="14" max="14" width="14.28515625" bestFit="1" customWidth="1"/>
    <col min="15" max="15" width="14.42578125" bestFit="1" customWidth="1"/>
    <col min="16" max="16" width="25.28515625" style="1" bestFit="1" customWidth="1"/>
    <col min="17" max="17" width="26.85546875" style="1" bestFit="1" customWidth="1"/>
    <col min="18" max="18" width="28.85546875" bestFit="1" customWidth="1"/>
    <col min="19" max="19" width="27.140625" bestFit="1" customWidth="1"/>
    <col min="20" max="20" width="26.85546875" bestFit="1" customWidth="1"/>
    <col min="21" max="21" width="27.28515625" bestFit="1" customWidth="1"/>
    <col min="22" max="22" width="25.7109375" bestFit="1" customWidth="1"/>
    <col min="23" max="23" width="27.140625" bestFit="1" customWidth="1"/>
    <col min="24" max="24" width="26.85546875" bestFit="1" customWidth="1"/>
    <col min="25" max="25" width="27.140625" bestFit="1" customWidth="1"/>
  </cols>
  <sheetData>
    <row r="1" spans="1:25" ht="12.75" customHeight="1">
      <c r="A1" s="65" t="s">
        <v>206</v>
      </c>
      <c r="B1" s="65" t="s">
        <v>207</v>
      </c>
      <c r="C1" s="65" t="s">
        <v>131</v>
      </c>
      <c r="D1" s="140" t="s">
        <v>184</v>
      </c>
      <c r="E1" s="140" t="s">
        <v>185</v>
      </c>
      <c r="F1" s="65" t="s">
        <v>186</v>
      </c>
      <c r="G1" s="65" t="s">
        <v>187</v>
      </c>
      <c r="H1" s="65" t="s">
        <v>188</v>
      </c>
      <c r="I1" s="65" t="s">
        <v>189</v>
      </c>
      <c r="J1" s="65" t="s">
        <v>190</v>
      </c>
      <c r="K1" s="65" t="s">
        <v>191</v>
      </c>
      <c r="L1" s="65" t="s">
        <v>192</v>
      </c>
      <c r="M1" s="65" t="s">
        <v>193</v>
      </c>
      <c r="N1" s="65" t="s">
        <v>194</v>
      </c>
      <c r="O1" s="65" t="s">
        <v>195</v>
      </c>
      <c r="P1" s="117" t="s">
        <v>196</v>
      </c>
      <c r="Q1" s="117" t="s">
        <v>197</v>
      </c>
      <c r="R1" s="65" t="s">
        <v>198</v>
      </c>
      <c r="S1" s="65" t="s">
        <v>199</v>
      </c>
      <c r="T1" s="65" t="s">
        <v>200</v>
      </c>
      <c r="U1" s="65" t="s">
        <v>201</v>
      </c>
      <c r="V1" s="65" t="s">
        <v>202</v>
      </c>
      <c r="W1" s="65" t="s">
        <v>203</v>
      </c>
      <c r="X1" s="65" t="s">
        <v>204</v>
      </c>
      <c r="Y1" s="65" t="s">
        <v>205</v>
      </c>
    </row>
    <row r="2" spans="1:25" ht="12.75" customHeight="1">
      <c r="A2" s="66">
        <v>2020</v>
      </c>
      <c r="B2" s="67" t="s">
        <v>262</v>
      </c>
      <c r="C2" s="67" t="s">
        <v>264</v>
      </c>
      <c r="D2" s="141">
        <v>86739297.815032035</v>
      </c>
      <c r="E2" s="141">
        <v>380447354.04682481</v>
      </c>
      <c r="F2" s="118">
        <v>9.0386852307828764</v>
      </c>
      <c r="G2" s="118">
        <v>0.38062665733439688</v>
      </c>
      <c r="H2" s="66">
        <v>2.7757959718844E-4</v>
      </c>
      <c r="I2" s="112">
        <v>1.6291668031870652E-4</v>
      </c>
      <c r="J2" s="112">
        <v>2.6855514710235643E-3</v>
      </c>
      <c r="K2" s="112">
        <v>2.4197496495880519E-4</v>
      </c>
      <c r="L2" s="112">
        <v>1.1858144001672894E-2</v>
      </c>
      <c r="M2" s="112">
        <v>26.045489682551612</v>
      </c>
      <c r="N2" s="112">
        <v>1.1480000000000001E-3</v>
      </c>
      <c r="O2" s="112">
        <v>5.6726812032449375E-4</v>
      </c>
      <c r="P2" s="118">
        <v>21.897885084751142</v>
      </c>
      <c r="Q2" s="118">
        <v>0.92213840726696628</v>
      </c>
      <c r="R2" s="112">
        <v>5.0937438691986533E-4</v>
      </c>
      <c r="S2" s="112">
        <v>3.9469576082352135E-4</v>
      </c>
      <c r="T2" s="112">
        <v>9.9928349874199886E-3</v>
      </c>
      <c r="U2" s="112">
        <v>3.9317894319653411E-4</v>
      </c>
      <c r="V2" s="112">
        <v>1.0465978557747129E-2</v>
      </c>
      <c r="W2" s="112">
        <v>63.100011282856372</v>
      </c>
      <c r="X2" s="112">
        <v>1.486766939659701E-3</v>
      </c>
      <c r="Y2" s="112">
        <v>4.0268191364194097E-4</v>
      </c>
    </row>
    <row r="3" spans="1:25" ht="12.75" customHeight="1">
      <c r="A3" s="66">
        <v>2021</v>
      </c>
      <c r="B3" s="67" t="s">
        <v>262</v>
      </c>
      <c r="C3" s="67" t="s">
        <v>264</v>
      </c>
      <c r="D3" s="141">
        <v>201539053.99231237</v>
      </c>
      <c r="E3" s="141">
        <v>887154984.80976605</v>
      </c>
      <c r="F3" s="118">
        <v>8.7004737401610939</v>
      </c>
      <c r="G3" s="118">
        <v>0.3654911163807999</v>
      </c>
      <c r="H3" s="66">
        <v>2.4548509642786102E-4</v>
      </c>
      <c r="I3" s="112">
        <v>1.5577598540175274E-4</v>
      </c>
      <c r="J3" s="112">
        <v>2.6855514710235648E-3</v>
      </c>
      <c r="K3" s="112">
        <v>2.4197496495880519E-4</v>
      </c>
      <c r="L3" s="112">
        <v>1.1858144001672889E-2</v>
      </c>
      <c r="M3" s="112">
        <v>24.903906786178212</v>
      </c>
      <c r="N3" s="112">
        <v>1.1480000000000001E-3</v>
      </c>
      <c r="O3" s="112">
        <v>5.6329035515487603E-4</v>
      </c>
      <c r="P3" s="118">
        <v>20.921024250068992</v>
      </c>
      <c r="Q3" s="118">
        <v>0.87885427131303795</v>
      </c>
      <c r="R3" s="112">
        <v>4.5162415785721344E-4</v>
      </c>
      <c r="S3" s="112">
        <v>3.7457651910666184E-4</v>
      </c>
      <c r="T3" s="112">
        <v>1.000763056943408E-2</v>
      </c>
      <c r="U3" s="112">
        <v>3.9394950652227258E-4</v>
      </c>
      <c r="V3" s="112">
        <v>1.0472708121911176E-2</v>
      </c>
      <c r="W3" s="112">
        <v>59.883548109582037</v>
      </c>
      <c r="X3" s="112">
        <v>1.4885873368648908E-3</v>
      </c>
      <c r="Y3" s="112">
        <v>3.9404658479849126E-4</v>
      </c>
    </row>
    <row r="4" spans="1:25" ht="12.75" customHeight="1">
      <c r="A4" s="66">
        <v>2022</v>
      </c>
      <c r="B4" s="67" t="s">
        <v>262</v>
      </c>
      <c r="C4" s="67" t="s">
        <v>264</v>
      </c>
      <c r="D4" s="141">
        <v>339122971.60078037</v>
      </c>
      <c r="E4" s="141">
        <v>1497909920.6877906</v>
      </c>
      <c r="F4" s="118">
        <v>8.5296477972289519</v>
      </c>
      <c r="G4" s="118">
        <v>0.35831502845114249</v>
      </c>
      <c r="H4" s="66">
        <v>2.3642999688673695E-4</v>
      </c>
      <c r="I4" s="112">
        <v>1.5271746463757824E-4</v>
      </c>
      <c r="J4" s="112">
        <v>2.6855514710235648E-3</v>
      </c>
      <c r="K4" s="112">
        <v>2.4197496495880519E-4</v>
      </c>
      <c r="L4" s="112">
        <v>1.1858144001672892E-2</v>
      </c>
      <c r="M4" s="112">
        <v>24.414941071609636</v>
      </c>
      <c r="N4" s="112">
        <v>1.1480000000000001E-3</v>
      </c>
      <c r="O4" s="112">
        <v>5.6489823671371719E-4</v>
      </c>
      <c r="P4" s="118">
        <v>20.434498273140402</v>
      </c>
      <c r="Q4" s="118">
        <v>0.85841619773607047</v>
      </c>
      <c r="R4" s="112">
        <v>4.3575675899524852E-4</v>
      </c>
      <c r="S4" s="112">
        <v>3.6586560683417725E-4</v>
      </c>
      <c r="T4" s="112">
        <v>1.0021686535848654E-2</v>
      </c>
      <c r="U4" s="112">
        <v>3.9468155019696993E-4</v>
      </c>
      <c r="V4" s="112">
        <v>1.0479101282233255E-2</v>
      </c>
      <c r="W4" s="112">
        <v>58.490934564579916</v>
      </c>
      <c r="X4" s="112">
        <v>1.4903167343264417E-3</v>
      </c>
      <c r="Y4" s="112">
        <v>3.9954964710520158E-4</v>
      </c>
    </row>
    <row r="5" spans="1:25" ht="12.75" customHeight="1">
      <c r="A5" s="66">
        <v>2023</v>
      </c>
      <c r="B5" s="67" t="s">
        <v>262</v>
      </c>
      <c r="C5" s="67" t="s">
        <v>264</v>
      </c>
      <c r="D5" s="141">
        <v>468003183.78463459</v>
      </c>
      <c r="E5" s="141">
        <v>2073952538.5180287</v>
      </c>
      <c r="F5" s="118">
        <v>8.4586088788298675</v>
      </c>
      <c r="G5" s="118">
        <v>0.35533081237652614</v>
      </c>
      <c r="H5" s="66">
        <v>2.333863195380491E-4</v>
      </c>
      <c r="I5" s="112">
        <v>1.5144556176815047E-4</v>
      </c>
      <c r="J5" s="112">
        <v>2.6855514710235648E-3</v>
      </c>
      <c r="K5" s="112">
        <v>2.4197496495880519E-4</v>
      </c>
      <c r="L5" s="112">
        <v>1.1858144001672892E-2</v>
      </c>
      <c r="M5" s="112">
        <v>24.211601959874208</v>
      </c>
      <c r="N5" s="112">
        <v>1.1479999999999999E-3</v>
      </c>
      <c r="O5" s="112">
        <v>5.6860268520538947E-4</v>
      </c>
      <c r="P5" s="118">
        <v>20.26066424386353</v>
      </c>
      <c r="Q5" s="118">
        <v>0.85111374555670194</v>
      </c>
      <c r="R5" s="112">
        <v>4.3080907596275197E-4</v>
      </c>
      <c r="S5" s="112">
        <v>3.6275322835736324E-4</v>
      </c>
      <c r="T5" s="112">
        <v>1.003507256496435E-2</v>
      </c>
      <c r="U5" s="112">
        <v>3.9537870311085984E-4</v>
      </c>
      <c r="V5" s="112">
        <v>1.0485189730916796E-2</v>
      </c>
      <c r="W5" s="112">
        <v>57.993358617491658</v>
      </c>
      <c r="X5" s="112">
        <v>1.491963705021315E-3</v>
      </c>
      <c r="Y5" s="112">
        <v>4.103937971286863E-4</v>
      </c>
    </row>
    <row r="6" spans="1:25" ht="12.75" customHeight="1">
      <c r="A6" s="66">
        <v>2024</v>
      </c>
      <c r="B6" s="67" t="s">
        <v>262</v>
      </c>
      <c r="C6" s="67" t="s">
        <v>264</v>
      </c>
      <c r="D6" s="141">
        <v>565405024.59585309</v>
      </c>
      <c r="E6" s="141">
        <v>2513450472.8734384</v>
      </c>
      <c r="F6" s="118">
        <v>8.4170176564312449</v>
      </c>
      <c r="G6" s="118">
        <v>0.35358364058334574</v>
      </c>
      <c r="H6" s="66">
        <v>2.3196841518620081E-4</v>
      </c>
      <c r="I6" s="112">
        <v>1.5070089959839949E-4</v>
      </c>
      <c r="J6" s="112">
        <v>2.6855514710235652E-3</v>
      </c>
      <c r="K6" s="112">
        <v>2.4197496495880524E-4</v>
      </c>
      <c r="L6" s="112">
        <v>1.1858144001672892E-2</v>
      </c>
      <c r="M6" s="112">
        <v>24.092552818796129</v>
      </c>
      <c r="N6" s="112">
        <v>1.1479999999999999E-3</v>
      </c>
      <c r="O6" s="112">
        <v>5.7330825602374281E-4</v>
      </c>
      <c r="P6" s="118">
        <v>20.176266504550345</v>
      </c>
      <c r="Q6" s="118">
        <v>0.84756834965265959</v>
      </c>
      <c r="R6" s="112">
        <v>4.2879662563353993E-4</v>
      </c>
      <c r="S6" s="112">
        <v>3.6124214500721122E-4</v>
      </c>
      <c r="T6" s="112">
        <v>1.0047848963460736E-2</v>
      </c>
      <c r="U6" s="112">
        <v>3.9604410607418765E-4</v>
      </c>
      <c r="V6" s="112">
        <v>1.0491000897614055E-2</v>
      </c>
      <c r="W6" s="112">
        <v>57.751781722302852</v>
      </c>
      <c r="X6" s="112">
        <v>1.4935356688746506E-3</v>
      </c>
      <c r="Y6" s="112">
        <v>4.2381466027784917E-4</v>
      </c>
    </row>
    <row r="7" spans="1:25" ht="12.75" customHeight="1">
      <c r="A7" s="66">
        <v>2025</v>
      </c>
      <c r="B7" s="67" t="s">
        <v>262</v>
      </c>
      <c r="C7" s="67" t="s">
        <v>264</v>
      </c>
      <c r="D7" s="141">
        <v>634761524.76766586</v>
      </c>
      <c r="E7" s="141">
        <v>2830258903.3607855</v>
      </c>
      <c r="F7" s="118">
        <v>8.3879732352074612</v>
      </c>
      <c r="G7" s="118">
        <v>0.35236353714360841</v>
      </c>
      <c r="H7" s="66">
        <v>2.3116940478683996E-4</v>
      </c>
      <c r="I7" s="112">
        <v>1.5018087925563656E-4</v>
      </c>
      <c r="J7" s="112">
        <v>2.6855514710235648E-3</v>
      </c>
      <c r="K7" s="112">
        <v>2.4197496495880524E-4</v>
      </c>
      <c r="L7" s="112">
        <v>1.1858144001672892E-2</v>
      </c>
      <c r="M7" s="112">
        <v>24.00941716659861</v>
      </c>
      <c r="N7" s="112">
        <v>1.1480000000000001E-3</v>
      </c>
      <c r="O7" s="112">
        <v>5.7859722973070259E-4</v>
      </c>
      <c r="P7" s="118">
        <v>20.128245074575421</v>
      </c>
      <c r="Q7" s="118">
        <v>0.8455510565056531</v>
      </c>
      <c r="R7" s="112">
        <v>4.2788727017092015E-4</v>
      </c>
      <c r="S7" s="112">
        <v>3.6038235440291177E-4</v>
      </c>
      <c r="T7" s="112">
        <v>1.0060068272365217E-2</v>
      </c>
      <c r="U7" s="112">
        <v>3.9668049545709213E-4</v>
      </c>
      <c r="V7" s="112">
        <v>1.0496558679878698E-2</v>
      </c>
      <c r="W7" s="112">
        <v>57.61432699839348</v>
      </c>
      <c r="X7" s="112">
        <v>1.4950390903526217E-3</v>
      </c>
      <c r="Y7" s="112">
        <v>4.3875845609059067E-4</v>
      </c>
    </row>
    <row r="8" spans="1:25" ht="12.75" customHeight="1">
      <c r="A8" s="66">
        <v>2026</v>
      </c>
      <c r="B8" s="67" t="s">
        <v>262</v>
      </c>
      <c r="C8" s="67" t="s">
        <v>264</v>
      </c>
      <c r="D8" s="141">
        <v>687409699.40500188</v>
      </c>
      <c r="E8" s="141">
        <v>3073865398.2402234</v>
      </c>
      <c r="F8" s="118">
        <v>8.3660320571788347</v>
      </c>
      <c r="G8" s="118">
        <v>0.35144182806294377</v>
      </c>
      <c r="H8" s="66">
        <v>2.3061989096509553E-4</v>
      </c>
      <c r="I8" s="112">
        <v>1.4978803758627934E-4</v>
      </c>
      <c r="J8" s="112">
        <v>2.6855514710235648E-3</v>
      </c>
      <c r="K8" s="112">
        <v>2.4197496495880524E-4</v>
      </c>
      <c r="L8" s="112">
        <v>1.1858144001672892E-2</v>
      </c>
      <c r="M8" s="112">
        <v>23.946613568918476</v>
      </c>
      <c r="N8" s="112">
        <v>1.1479999999999999E-3</v>
      </c>
      <c r="O8" s="112">
        <v>5.8406094303705867E-4</v>
      </c>
      <c r="P8" s="118">
        <v>20.098882858664414</v>
      </c>
      <c r="Q8" s="118">
        <v>0.84431760308768711</v>
      </c>
      <c r="R8" s="112">
        <v>4.2740930350893984E-4</v>
      </c>
      <c r="S8" s="112">
        <v>3.598566441653184E-4</v>
      </c>
      <c r="T8" s="112">
        <v>1.0071776543431854E-2</v>
      </c>
      <c r="U8" s="112">
        <v>3.9729026966422792E-4</v>
      </c>
      <c r="V8" s="112">
        <v>1.0501884023708902E-2</v>
      </c>
      <c r="W8" s="112">
        <v>57.530281702709431</v>
      </c>
      <c r="X8" s="112">
        <v>1.4964796355036683E-3</v>
      </c>
      <c r="Y8" s="112">
        <v>4.5418015785457923E-4</v>
      </c>
    </row>
    <row r="9" spans="1:25" ht="12.75" customHeight="1">
      <c r="A9" s="66">
        <v>2027</v>
      </c>
      <c r="B9" s="67" t="s">
        <v>262</v>
      </c>
      <c r="C9" s="67" t="s">
        <v>264</v>
      </c>
      <c r="D9" s="141">
        <v>729541535.59811378</v>
      </c>
      <c r="E9" s="141">
        <v>3271338667.8776526</v>
      </c>
      <c r="F9" s="118">
        <v>8.349259438423914</v>
      </c>
      <c r="G9" s="118">
        <v>0.35073724077994678</v>
      </c>
      <c r="H9" s="66">
        <v>2.301772780916626E-4</v>
      </c>
      <c r="I9" s="112">
        <v>1.4948773540822026E-4</v>
      </c>
      <c r="J9" s="112">
        <v>2.6855514710235648E-3</v>
      </c>
      <c r="K9" s="112">
        <v>2.4197496495880516E-4</v>
      </c>
      <c r="L9" s="112">
        <v>1.1858144001672889E-2</v>
      </c>
      <c r="M9" s="112">
        <v>23.898604259712165</v>
      </c>
      <c r="N9" s="112">
        <v>1.1479999999999999E-3</v>
      </c>
      <c r="O9" s="112">
        <v>5.8948205829815895E-4</v>
      </c>
      <c r="P9" s="118">
        <v>20.082010476530396</v>
      </c>
      <c r="Q9" s="118">
        <v>0.84360882492613665</v>
      </c>
      <c r="R9" s="112">
        <v>4.2710422864707359E-4</v>
      </c>
      <c r="S9" s="112">
        <v>3.5955455579271957E-4</v>
      </c>
      <c r="T9" s="112">
        <v>1.0083014363858512E-2</v>
      </c>
      <c r="U9" s="112">
        <v>3.9787554250268525E-4</v>
      </c>
      <c r="V9" s="112">
        <v>1.0506995389625646E-2</v>
      </c>
      <c r="W9" s="112">
        <v>57.481986834582081</v>
      </c>
      <c r="X9" s="112">
        <v>1.4978622980361478E-3</v>
      </c>
      <c r="Y9" s="112">
        <v>4.6951867368263332E-4</v>
      </c>
    </row>
    <row r="10" spans="1:25" ht="12.75" customHeight="1">
      <c r="A10" s="66">
        <v>2028</v>
      </c>
      <c r="B10" s="67" t="s">
        <v>262</v>
      </c>
      <c r="C10" s="67" t="s">
        <v>264</v>
      </c>
      <c r="D10" s="141">
        <v>762574397.71200371</v>
      </c>
      <c r="E10" s="141">
        <v>3428626558.1685195</v>
      </c>
      <c r="F10" s="118">
        <v>8.3356491477044035</v>
      </c>
      <c r="G10" s="118">
        <v>0.3501654971602427</v>
      </c>
      <c r="H10" s="66">
        <v>2.2978991404179935E-4</v>
      </c>
      <c r="I10" s="112">
        <v>1.4924405253395915E-4</v>
      </c>
      <c r="J10" s="112">
        <v>2.6855514710235648E-3</v>
      </c>
      <c r="K10" s="112">
        <v>2.4197496495880519E-4</v>
      </c>
      <c r="L10" s="112">
        <v>1.185814400167289E-2</v>
      </c>
      <c r="M10" s="112">
        <v>23.859646678604044</v>
      </c>
      <c r="N10" s="112">
        <v>1.1480000000000001E-3</v>
      </c>
      <c r="O10" s="112">
        <v>5.9482445702501612E-4</v>
      </c>
      <c r="P10" s="118">
        <v>20.072469255327093</v>
      </c>
      <c r="Q10" s="118">
        <v>0.84320801553421454</v>
      </c>
      <c r="R10" s="112">
        <v>4.2687940282844228E-4</v>
      </c>
      <c r="S10" s="112">
        <v>3.5938372680348666E-4</v>
      </c>
      <c r="T10" s="112">
        <v>1.0093817686596226E-2</v>
      </c>
      <c r="U10" s="112">
        <v>3.9843818642503116E-4</v>
      </c>
      <c r="V10" s="112">
        <v>1.0511909130327374E-2</v>
      </c>
      <c r="W10" s="112">
        <v>57.45467640407341</v>
      </c>
      <c r="X10" s="112">
        <v>1.4991915014767271E-3</v>
      </c>
      <c r="Y10" s="112">
        <v>4.8467843326443507E-4</v>
      </c>
    </row>
    <row r="11" spans="1:25" ht="12.75" customHeight="1">
      <c r="A11" s="66">
        <v>2029</v>
      </c>
      <c r="B11" s="67" t="s">
        <v>262</v>
      </c>
      <c r="C11" s="67" t="s">
        <v>264</v>
      </c>
      <c r="D11" s="141">
        <v>786238140.653409</v>
      </c>
      <c r="E11" s="141">
        <v>3544164512.159163</v>
      </c>
      <c r="F11" s="118">
        <v>8.324237843808584</v>
      </c>
      <c r="G11" s="118">
        <v>0.34968612898733603</v>
      </c>
      <c r="H11" s="66">
        <v>2.2943280500340346E-4</v>
      </c>
      <c r="I11" s="112">
        <v>1.4903974100309562E-4</v>
      </c>
      <c r="J11" s="112">
        <v>2.6855514710235648E-3</v>
      </c>
      <c r="K11" s="112">
        <v>2.4197496495880524E-4</v>
      </c>
      <c r="L11" s="112">
        <v>1.1858144001672892E-2</v>
      </c>
      <c r="M11" s="112">
        <v>23.826983394164905</v>
      </c>
      <c r="N11" s="112">
        <v>1.1480000000000001E-3</v>
      </c>
      <c r="O11" s="112">
        <v>6.0013497569154286E-4</v>
      </c>
      <c r="P11" s="118">
        <v>20.06771956941019</v>
      </c>
      <c r="Q11" s="118">
        <v>0.84300848984629573</v>
      </c>
      <c r="R11" s="112">
        <v>4.2669065168060165E-4</v>
      </c>
      <c r="S11" s="112">
        <v>3.5929868695092797E-4</v>
      </c>
      <c r="T11" s="112">
        <v>1.0104218508868543E-2</v>
      </c>
      <c r="U11" s="112">
        <v>3.9897986786702764E-4</v>
      </c>
      <c r="V11" s="112">
        <v>1.0516639799305024E-2</v>
      </c>
      <c r="W11" s="112">
        <v>57.441081082844853</v>
      </c>
      <c r="X11" s="112">
        <v>1.5004711826530513E-3</v>
      </c>
      <c r="Y11" s="112">
        <v>4.9977952302617304E-4</v>
      </c>
    </row>
    <row r="12" spans="1:25" ht="12.75" customHeight="1">
      <c r="A12" s="66">
        <v>2030</v>
      </c>
      <c r="B12" s="67" t="s">
        <v>262</v>
      </c>
      <c r="C12" s="67" t="s">
        <v>264</v>
      </c>
      <c r="D12" s="141">
        <v>800061405.96880221</v>
      </c>
      <c r="E12" s="141">
        <v>3615488741.7957048</v>
      </c>
      <c r="F12" s="118">
        <v>8.314283917274647</v>
      </c>
      <c r="G12" s="118">
        <v>0.34926798259325309</v>
      </c>
      <c r="H12" s="66">
        <v>2.2908139577251902E-4</v>
      </c>
      <c r="I12" s="112">
        <v>1.4886152280938007E-4</v>
      </c>
      <c r="J12" s="112">
        <v>2.6855514710235643E-3</v>
      </c>
      <c r="K12" s="112">
        <v>2.4197496495880524E-4</v>
      </c>
      <c r="L12" s="112">
        <v>1.1858144001672892E-2</v>
      </c>
      <c r="M12" s="112">
        <v>23.798491651535599</v>
      </c>
      <c r="N12" s="112">
        <v>1.1480000000000004E-3</v>
      </c>
      <c r="O12" s="112">
        <v>6.0547147124169324E-4</v>
      </c>
      <c r="P12" s="118">
        <v>20.065746451047794</v>
      </c>
      <c r="Q12" s="118">
        <v>0.84292560272375938</v>
      </c>
      <c r="R12" s="112">
        <v>4.2649424069836128E-4</v>
      </c>
      <c r="S12" s="112">
        <v>3.5926335962664695E-4</v>
      </c>
      <c r="T12" s="112">
        <v>1.0114245431006844E-2</v>
      </c>
      <c r="U12" s="112">
        <v>3.9950207635213163E-4</v>
      </c>
      <c r="V12" s="112">
        <v>1.0521200405020525E-2</v>
      </c>
      <c r="W12" s="112">
        <v>57.43543330351207</v>
      </c>
      <c r="X12" s="112">
        <v>1.5017048604509132E-3</v>
      </c>
      <c r="Y12" s="112">
        <v>5.1497219745717077E-4</v>
      </c>
    </row>
    <row r="13" spans="1:25" ht="12.75" customHeight="1">
      <c r="A13" s="66">
        <v>2031</v>
      </c>
      <c r="B13" s="67" t="s">
        <v>262</v>
      </c>
      <c r="C13" s="67" t="s">
        <v>264</v>
      </c>
      <c r="D13" s="141">
        <v>801583404.46969604</v>
      </c>
      <c r="E13" s="141">
        <v>3631123238.6201115</v>
      </c>
      <c r="F13" s="118">
        <v>8.3054694401755178</v>
      </c>
      <c r="G13" s="118">
        <v>0.34889770240260048</v>
      </c>
      <c r="H13" s="66">
        <v>2.2874312591338991E-4</v>
      </c>
      <c r="I13" s="112">
        <v>1.4870370567241433E-4</v>
      </c>
      <c r="J13" s="112">
        <v>2.6855514710235648E-3</v>
      </c>
      <c r="K13" s="112">
        <v>2.4197496495880519E-4</v>
      </c>
      <c r="L13" s="112">
        <v>1.185814400167289E-2</v>
      </c>
      <c r="M13" s="112">
        <v>23.773261425848872</v>
      </c>
      <c r="N13" s="112">
        <v>1.1480000000000001E-3</v>
      </c>
      <c r="O13" s="112">
        <v>6.1084614025184113E-4</v>
      </c>
      <c r="P13" s="118">
        <v>20.065907958778066</v>
      </c>
      <c r="Q13" s="118">
        <v>0.84293238737048093</v>
      </c>
      <c r="R13" s="112">
        <v>4.2630515498772565E-4</v>
      </c>
      <c r="S13" s="112">
        <v>3.592662513112361E-4</v>
      </c>
      <c r="T13" s="112">
        <v>1.0123924120057533E-2</v>
      </c>
      <c r="U13" s="112">
        <v>4.0000614863645168E-4</v>
      </c>
      <c r="V13" s="112">
        <v>1.0525602621772016E-2</v>
      </c>
      <c r="W13" s="112">
        <v>57.435895597127299</v>
      </c>
      <c r="X13" s="112">
        <v>1.5028956928548691E-3</v>
      </c>
      <c r="Y13" s="112">
        <v>5.3028843686425567E-4</v>
      </c>
    </row>
    <row r="14" spans="1:25" ht="12.75" customHeight="1">
      <c r="A14" s="66">
        <v>2032</v>
      </c>
      <c r="B14" s="67" t="s">
        <v>262</v>
      </c>
      <c r="C14" s="67" t="s">
        <v>264</v>
      </c>
      <c r="D14" s="141">
        <v>783126145.47165799</v>
      </c>
      <c r="E14" s="141">
        <v>3555817842.9911895</v>
      </c>
      <c r="F14" s="118">
        <v>8.2968469676828622</v>
      </c>
      <c r="G14" s="118">
        <v>0.34853548797710832</v>
      </c>
      <c r="H14" s="66">
        <v>2.283842870856726E-4</v>
      </c>
      <c r="I14" s="112">
        <v>1.4854932624558579E-4</v>
      </c>
      <c r="J14" s="112">
        <v>2.6855514710235643E-3</v>
      </c>
      <c r="K14" s="112">
        <v>2.4197496495880519E-4</v>
      </c>
      <c r="L14" s="112">
        <v>1.1858144001672892E-2</v>
      </c>
      <c r="M14" s="112">
        <v>23.74858078688181</v>
      </c>
      <c r="N14" s="112">
        <v>1.1479999999999999E-3</v>
      </c>
      <c r="O14" s="112">
        <v>6.1614669843048796E-4</v>
      </c>
      <c r="P14" s="118">
        <v>20.065380576274624</v>
      </c>
      <c r="Q14" s="118">
        <v>0.84291023298835244</v>
      </c>
      <c r="R14" s="112">
        <v>4.2606230105351908E-4</v>
      </c>
      <c r="S14" s="112">
        <v>3.5925680889101739E-4</v>
      </c>
      <c r="T14" s="112">
        <v>1.0133277696980972E-2</v>
      </c>
      <c r="U14" s="112">
        <v>4.0049328887431523E-4</v>
      </c>
      <c r="V14" s="112">
        <v>1.0529856965805912E-2</v>
      </c>
      <c r="W14" s="112">
        <v>57.434386037406952</v>
      </c>
      <c r="X14" s="112">
        <v>1.5040465245878651E-3</v>
      </c>
      <c r="Y14" s="112">
        <v>5.4543324776650404E-4</v>
      </c>
    </row>
    <row r="15" spans="1:25" ht="12.75" customHeight="1">
      <c r="A15" s="66">
        <v>2033</v>
      </c>
      <c r="B15" s="67" t="s">
        <v>262</v>
      </c>
      <c r="C15" s="67" t="s">
        <v>264</v>
      </c>
      <c r="D15" s="141">
        <v>753883716.89108479</v>
      </c>
      <c r="E15" s="141">
        <v>3430809851.3238435</v>
      </c>
      <c r="F15" s="118">
        <v>8.2885249272823067</v>
      </c>
      <c r="G15" s="118">
        <v>0.34818589415872514</v>
      </c>
      <c r="H15" s="66">
        <v>2.2806029286092928E-4</v>
      </c>
      <c r="I15" s="112">
        <v>1.4840032584828954E-4</v>
      </c>
      <c r="J15" s="112">
        <v>2.6855514710235652E-3</v>
      </c>
      <c r="K15" s="112">
        <v>2.4197496495880524E-4</v>
      </c>
      <c r="L15" s="112">
        <v>1.1858144001672894E-2</v>
      </c>
      <c r="M15" s="112">
        <v>23.724760093366047</v>
      </c>
      <c r="N15" s="112">
        <v>1.1480000000000001E-3</v>
      </c>
      <c r="O15" s="112">
        <v>6.212192416842283E-4</v>
      </c>
      <c r="P15" s="118">
        <v>20.065026022872939</v>
      </c>
      <c r="Q15" s="118">
        <v>0.84289533884322065</v>
      </c>
      <c r="R15" s="112">
        <v>4.2586902212896072E-4</v>
      </c>
      <c r="S15" s="112">
        <v>3.5925046085674082E-4</v>
      </c>
      <c r="T15" s="112">
        <v>1.0142327062062848E-2</v>
      </c>
      <c r="U15" s="112">
        <v>4.0096458556589993E-4</v>
      </c>
      <c r="V15" s="112">
        <v>1.0533972943325708E-2</v>
      </c>
      <c r="W15" s="112">
        <v>57.433371177167153</v>
      </c>
      <c r="X15" s="112">
        <v>1.5051599271487177E-3</v>
      </c>
      <c r="Y15" s="112">
        <v>5.5999935002540389E-4</v>
      </c>
    </row>
    <row r="16" spans="1:25" ht="12.75" customHeight="1">
      <c r="A16" s="66">
        <v>2034</v>
      </c>
      <c r="B16" s="67" t="s">
        <v>262</v>
      </c>
      <c r="C16" s="67" t="s">
        <v>264</v>
      </c>
      <c r="D16" s="141">
        <v>716536189.86445391</v>
      </c>
      <c r="E16" s="141">
        <v>3268028154.4991121</v>
      </c>
      <c r="F16" s="118">
        <v>8.2789447952870034</v>
      </c>
      <c r="G16" s="118">
        <v>0.34778345019502743</v>
      </c>
      <c r="H16" s="66">
        <v>2.2772177602325256E-4</v>
      </c>
      <c r="I16" s="112">
        <v>1.4822880018814546E-4</v>
      </c>
      <c r="J16" s="112">
        <v>2.6855514710235648E-3</v>
      </c>
      <c r="K16" s="112">
        <v>2.4197496495880524E-4</v>
      </c>
      <c r="L16" s="112">
        <v>1.1858144001672892E-2</v>
      </c>
      <c r="M16" s="112">
        <v>23.697338286078814</v>
      </c>
      <c r="N16" s="112">
        <v>1.1480000000000001E-3</v>
      </c>
      <c r="O16" s="112">
        <v>6.2581853115433286E-4</v>
      </c>
      <c r="P16" s="118">
        <v>20.059901309364097</v>
      </c>
      <c r="Q16" s="118">
        <v>0.84268005892658449</v>
      </c>
      <c r="R16" s="112">
        <v>4.2563504317373472E-4</v>
      </c>
      <c r="S16" s="112">
        <v>3.5915870639364106E-4</v>
      </c>
      <c r="T16" s="112">
        <v>1.0151091169996795E-2</v>
      </c>
      <c r="U16" s="112">
        <v>4.0142102588371109E-4</v>
      </c>
      <c r="V16" s="112">
        <v>1.0537959175609507E-2</v>
      </c>
      <c r="W16" s="112">
        <v>57.418702391151406</v>
      </c>
      <c r="X16" s="112">
        <v>1.5062382326573309E-3</v>
      </c>
      <c r="Y16" s="112">
        <v>5.7333495859297257E-4</v>
      </c>
    </row>
    <row r="17" spans="1:25" ht="12.75" customHeight="1">
      <c r="A17" s="66">
        <v>2035</v>
      </c>
      <c r="B17" s="67" t="s">
        <v>262</v>
      </c>
      <c r="C17" s="67" t="s">
        <v>264</v>
      </c>
      <c r="D17" s="141">
        <v>673686474.88211429</v>
      </c>
      <c r="E17" s="141">
        <v>3079168398.6101737</v>
      </c>
      <c r="F17" s="118">
        <v>8.2689841976893135</v>
      </c>
      <c r="G17" s="118">
        <v>0.34736502356165966</v>
      </c>
      <c r="H17" s="66">
        <v>2.2745140094707728E-4</v>
      </c>
      <c r="I17" s="112">
        <v>1.4805046255363157E-4</v>
      </c>
      <c r="J17" s="112">
        <v>2.6855514710235643E-3</v>
      </c>
      <c r="K17" s="112">
        <v>2.4197496495880519E-4</v>
      </c>
      <c r="L17" s="112">
        <v>1.1858144001672892E-2</v>
      </c>
      <c r="M17" s="112">
        <v>23.668827448449083</v>
      </c>
      <c r="N17" s="112">
        <v>1.1480000000000001E-3</v>
      </c>
      <c r="O17" s="112">
        <v>6.295904983236578E-4</v>
      </c>
      <c r="P17" s="118">
        <v>20.053655743938659</v>
      </c>
      <c r="Q17" s="118">
        <v>0.84241769405451605</v>
      </c>
      <c r="R17" s="112">
        <v>4.2551420866570108E-4</v>
      </c>
      <c r="S17" s="112">
        <v>3.5904688384953665E-4</v>
      </c>
      <c r="T17" s="112">
        <v>1.0159587263693112E-2</v>
      </c>
      <c r="U17" s="112">
        <v>4.0186350784948867E-4</v>
      </c>
      <c r="V17" s="112">
        <v>1.0541823505354609E-2</v>
      </c>
      <c r="W17" s="112">
        <v>57.40082532102543</v>
      </c>
      <c r="X17" s="112">
        <v>1.5072835626217136E-3</v>
      </c>
      <c r="Y17" s="112">
        <v>5.8449526970599634E-4</v>
      </c>
    </row>
    <row r="18" spans="1:25" ht="12.75" customHeight="1">
      <c r="A18" s="66">
        <v>2036</v>
      </c>
      <c r="B18" s="67" t="s">
        <v>262</v>
      </c>
      <c r="C18" s="67" t="s">
        <v>264</v>
      </c>
      <c r="D18" s="141">
        <v>627033806.75463688</v>
      </c>
      <c r="E18" s="141">
        <v>2871895703.304285</v>
      </c>
      <c r="F18" s="118">
        <v>8.2573664085215839</v>
      </c>
      <c r="G18" s="118">
        <v>0.34687698131711042</v>
      </c>
      <c r="H18" s="66">
        <v>2.2719263321295728E-4</v>
      </c>
      <c r="I18" s="112">
        <v>1.4784245404629722E-4</v>
      </c>
      <c r="J18" s="112">
        <v>2.6855514710235652E-3</v>
      </c>
      <c r="K18" s="112">
        <v>2.4197496495880524E-4</v>
      </c>
      <c r="L18" s="112">
        <v>1.1858144001672892E-2</v>
      </c>
      <c r="M18" s="112">
        <v>23.635573128381537</v>
      </c>
      <c r="N18" s="112">
        <v>1.1479999999999999E-3</v>
      </c>
      <c r="O18" s="112">
        <v>6.322108048350503E-4</v>
      </c>
      <c r="P18" s="118">
        <v>20.041690217600848</v>
      </c>
      <c r="Q18" s="118">
        <v>0.84191504400235817</v>
      </c>
      <c r="R18" s="112">
        <v>4.2540279288141061E-4</v>
      </c>
      <c r="S18" s="112">
        <v>3.5883264934785441E-4</v>
      </c>
      <c r="T18" s="112">
        <v>1.0167831074024032E-2</v>
      </c>
      <c r="U18" s="112">
        <v>4.0229285073706814E-4</v>
      </c>
      <c r="V18" s="112">
        <v>1.0545573087528886E-2</v>
      </c>
      <c r="W18" s="112">
        <v>57.36657565124149</v>
      </c>
      <c r="X18" s="112">
        <v>1.5082978525139405E-3</v>
      </c>
      <c r="Y18" s="112">
        <v>5.9260728345603901E-4</v>
      </c>
    </row>
    <row r="19" spans="1:25" ht="12.75" customHeight="1">
      <c r="A19" s="66">
        <v>2037</v>
      </c>
      <c r="B19" s="67" t="s">
        <v>262</v>
      </c>
      <c r="C19" s="67" t="s">
        <v>264</v>
      </c>
      <c r="D19" s="141">
        <v>577540322.84561074</v>
      </c>
      <c r="E19" s="141">
        <v>2650560285.6126781</v>
      </c>
      <c r="F19" s="118">
        <v>8.2459533197024992</v>
      </c>
      <c r="G19" s="118">
        <v>0.34639753816281577</v>
      </c>
      <c r="H19" s="66">
        <v>2.270106255877076E-4</v>
      </c>
      <c r="I19" s="112">
        <v>1.4763811055761291E-4</v>
      </c>
      <c r="J19" s="112">
        <v>2.6855514710235648E-3</v>
      </c>
      <c r="K19" s="112">
        <v>2.4197496495880516E-4</v>
      </c>
      <c r="L19" s="112">
        <v>1.1858144001672889E-2</v>
      </c>
      <c r="M19" s="112">
        <v>23.602904734845573</v>
      </c>
      <c r="N19" s="112">
        <v>1.1479999999999999E-3</v>
      </c>
      <c r="O19" s="112">
        <v>6.3338209286876545E-4</v>
      </c>
      <c r="P19" s="118">
        <v>20.030692335397077</v>
      </c>
      <c r="Q19" s="118">
        <v>0.84145304292465539</v>
      </c>
      <c r="R19" s="112">
        <v>4.254223795219885E-4</v>
      </c>
      <c r="S19" s="112">
        <v>3.5863573984743077E-4</v>
      </c>
      <c r="T19" s="112">
        <v>1.0175836991288359E-2</v>
      </c>
      <c r="U19" s="112">
        <v>4.02709804002368E-4</v>
      </c>
      <c r="V19" s="112">
        <v>1.0549214467359101E-2</v>
      </c>
      <c r="W19" s="112">
        <v>57.335095729408749</v>
      </c>
      <c r="X19" s="112">
        <v>1.5092828728665764E-3</v>
      </c>
      <c r="Y19" s="112">
        <v>5.968637586523213E-4</v>
      </c>
    </row>
    <row r="20" spans="1:25" ht="12.75" customHeight="1">
      <c r="A20" s="66">
        <v>2038</v>
      </c>
      <c r="B20" s="67" t="s">
        <v>262</v>
      </c>
      <c r="C20" s="67" t="s">
        <v>264</v>
      </c>
      <c r="D20" s="141">
        <v>525438000.5515818</v>
      </c>
      <c r="E20" s="141">
        <v>2416191821.7482562</v>
      </c>
      <c r="F20" s="118">
        <v>8.2340879351160652</v>
      </c>
      <c r="G20" s="118">
        <v>0.34589909488394399</v>
      </c>
      <c r="H20" s="66">
        <v>2.2684807098319592E-4</v>
      </c>
      <c r="I20" s="112">
        <v>1.47425669024965E-4</v>
      </c>
      <c r="J20" s="112">
        <v>2.6855514710235648E-3</v>
      </c>
      <c r="K20" s="112">
        <v>2.4197496495880519E-4</v>
      </c>
      <c r="L20" s="112">
        <v>1.1858144001672889E-2</v>
      </c>
      <c r="M20" s="112">
        <v>23.568941707021157</v>
      </c>
      <c r="N20" s="112">
        <v>1.1480000000000001E-3</v>
      </c>
      <c r="O20" s="112">
        <v>6.3333020495706053E-4</v>
      </c>
      <c r="P20" s="118">
        <v>20.01755354342729</v>
      </c>
      <c r="Q20" s="118">
        <v>0.84090110611197733</v>
      </c>
      <c r="R20" s="112">
        <v>4.2546753505323047E-4</v>
      </c>
      <c r="S20" s="112">
        <v>3.5840049883329665E-4</v>
      </c>
      <c r="T20" s="112">
        <v>1.0183618213065177E-2</v>
      </c>
      <c r="U20" s="112">
        <v>4.0311505498370434E-4</v>
      </c>
      <c r="V20" s="112">
        <v>1.0552753647580054E-2</v>
      </c>
      <c r="W20" s="112">
        <v>57.297487748479135</v>
      </c>
      <c r="X20" s="112">
        <v>1.5102402474640737E-3</v>
      </c>
      <c r="Y20" s="112">
        <v>5.9784476997918896E-4</v>
      </c>
    </row>
    <row r="21" spans="1:25" ht="12.75" customHeight="1">
      <c r="A21" s="66">
        <v>2039</v>
      </c>
      <c r="B21" s="67" t="s">
        <v>262</v>
      </c>
      <c r="C21" s="67" t="s">
        <v>264</v>
      </c>
      <c r="D21" s="141">
        <v>471542088.99732918</v>
      </c>
      <c r="E21" s="141">
        <v>2172516335.2548261</v>
      </c>
      <c r="F21" s="118">
        <v>8.2237071028622779</v>
      </c>
      <c r="G21" s="118">
        <v>0.34546301495511383</v>
      </c>
      <c r="H21" s="66">
        <v>2.2674347145768269E-4</v>
      </c>
      <c r="I21" s="112">
        <v>1.4723980737858596E-4</v>
      </c>
      <c r="J21" s="112">
        <v>2.6855514710235652E-3</v>
      </c>
      <c r="K21" s="112">
        <v>2.4197496495880524E-4</v>
      </c>
      <c r="L21" s="112">
        <v>1.1858144001672892E-2</v>
      </c>
      <c r="M21" s="112">
        <v>23.53922800561454</v>
      </c>
      <c r="N21" s="112">
        <v>1.1480000000000001E-3</v>
      </c>
      <c r="O21" s="112">
        <v>6.3253000241887095E-4</v>
      </c>
      <c r="P21" s="118">
        <v>20.00878438889556</v>
      </c>
      <c r="Q21" s="118">
        <v>0.84053272984015148</v>
      </c>
      <c r="R21" s="112">
        <v>4.2561042949881573E-4</v>
      </c>
      <c r="S21" s="112">
        <v>3.5824349316566098E-4</v>
      </c>
      <c r="T21" s="112">
        <v>1.0191186872251047E-2</v>
      </c>
      <c r="U21" s="112">
        <v>4.0350923557005026E-4</v>
      </c>
      <c r="V21" s="112">
        <v>1.0556196146670563E-2</v>
      </c>
      <c r="W21" s="112">
        <v>57.272387252394225</v>
      </c>
      <c r="X21" s="112">
        <v>1.5111714690960356E-3</v>
      </c>
      <c r="Y21" s="112">
        <v>5.9679974962993816E-4</v>
      </c>
    </row>
    <row r="22" spans="1:25" ht="12.75" customHeight="1">
      <c r="A22" s="66">
        <v>2040</v>
      </c>
      <c r="B22" s="67" t="s">
        <v>262</v>
      </c>
      <c r="C22" s="67" t="s">
        <v>264</v>
      </c>
      <c r="D22" s="141">
        <v>439486905.21841925</v>
      </c>
      <c r="E22" s="141">
        <v>2028618587.1463795</v>
      </c>
      <c r="F22" s="118">
        <v>8.2130180679176217</v>
      </c>
      <c r="G22" s="118">
        <v>0.34501398799041855</v>
      </c>
      <c r="H22" s="66">
        <v>2.2664527998265326E-4</v>
      </c>
      <c r="I22" s="112">
        <v>1.470484275754597E-4</v>
      </c>
      <c r="J22" s="112">
        <v>2.6855514710235648E-3</v>
      </c>
      <c r="K22" s="112">
        <v>2.4197496495880519E-4</v>
      </c>
      <c r="L22" s="112">
        <v>1.1858144001672894E-2</v>
      </c>
      <c r="M22" s="112">
        <v>23.508632116488744</v>
      </c>
      <c r="N22" s="112">
        <v>1.1479999999999999E-3</v>
      </c>
      <c r="O22" s="112">
        <v>6.2910066159300667E-4</v>
      </c>
      <c r="P22" s="118">
        <v>19.998415012992076</v>
      </c>
      <c r="Q22" s="118">
        <v>0.84009713117181217</v>
      </c>
      <c r="R22" s="112">
        <v>4.2575598300548202E-4</v>
      </c>
      <c r="S22" s="112">
        <v>3.5805783663733776E-4</v>
      </c>
      <c r="T22" s="112">
        <v>1.0198554148382642E-2</v>
      </c>
      <c r="U22" s="112">
        <v>4.0389292799878935E-4</v>
      </c>
      <c r="V22" s="112">
        <v>1.0559547049487002E-2</v>
      </c>
      <c r="W22" s="112">
        <v>57.242706343211182</v>
      </c>
      <c r="X22" s="112">
        <v>1.5120779132539639E-3</v>
      </c>
      <c r="Y22" s="112">
        <v>5.8869671784248434E-4</v>
      </c>
    </row>
    <row r="23" spans="1:25" ht="12.75" customHeight="1">
      <c r="A23" s="66">
        <v>2020</v>
      </c>
      <c r="B23" s="67" t="s">
        <v>263</v>
      </c>
      <c r="C23" s="67" t="s">
        <v>264</v>
      </c>
      <c r="D23" s="141">
        <v>1660240.2077250043</v>
      </c>
      <c r="E23" s="141">
        <v>6444890.9058681857</v>
      </c>
      <c r="F23" s="118">
        <v>13.915313928321707</v>
      </c>
      <c r="G23" s="118">
        <v>0.58598560421791701</v>
      </c>
      <c r="H23" s="66">
        <v>3.5300402825983194E-4</v>
      </c>
      <c r="I23" s="112">
        <v>2.5081487992014909E-4</v>
      </c>
      <c r="J23" s="112">
        <v>2.6645161981879335E-3</v>
      </c>
      <c r="K23" s="112">
        <v>2.4007963379043228E-4</v>
      </c>
      <c r="L23" s="112">
        <v>1.176526203791581E-2</v>
      </c>
      <c r="M23" s="112">
        <v>40.097774852834235</v>
      </c>
      <c r="N23" s="112">
        <v>8.0000000000000004E-4</v>
      </c>
      <c r="O23" s="112">
        <v>5.7956793814382718E-4</v>
      </c>
      <c r="P23" s="118">
        <v>31.29781049687681</v>
      </c>
      <c r="Q23" s="118">
        <v>1.3179771932692701</v>
      </c>
      <c r="R23" s="112">
        <v>6.3506485769627616E-4</v>
      </c>
      <c r="S23" s="112">
        <v>5.6412357076334406E-4</v>
      </c>
      <c r="T23" s="112">
        <v>1.0280982886365973E-2</v>
      </c>
      <c r="U23" s="112">
        <v>3.3877608987403567E-4</v>
      </c>
      <c r="V23" s="112">
        <v>1.2726020590891158E-2</v>
      </c>
      <c r="W23" s="112">
        <v>90.186435257935827</v>
      </c>
      <c r="X23" s="112">
        <v>4.268645975571799E-4</v>
      </c>
      <c r="Y23" s="112">
        <v>4.7713292196827561E-4</v>
      </c>
    </row>
    <row r="24" spans="1:25" ht="12.75" customHeight="1">
      <c r="A24" s="66">
        <v>2021</v>
      </c>
      <c r="B24" s="67" t="s">
        <v>263</v>
      </c>
      <c r="C24" s="67" t="s">
        <v>264</v>
      </c>
      <c r="D24" s="141">
        <v>2540918.3905159915</v>
      </c>
      <c r="E24" s="141">
        <v>9837500.1156016458</v>
      </c>
      <c r="F24" s="118">
        <v>14.607160170305695</v>
      </c>
      <c r="G24" s="118">
        <v>0.61362029669195151</v>
      </c>
      <c r="H24" s="66">
        <v>2.9621959882123453E-4</v>
      </c>
      <c r="I24" s="112">
        <v>2.615311346722682E-4</v>
      </c>
      <c r="J24" s="112">
        <v>2.6645161981879344E-3</v>
      </c>
      <c r="K24" s="112">
        <v>2.4007963379043238E-4</v>
      </c>
      <c r="L24" s="112">
        <v>1.1765262037915813E-2</v>
      </c>
      <c r="M24" s="112">
        <v>41.810982500055523</v>
      </c>
      <c r="N24" s="112">
        <v>8.0000000000000004E-4</v>
      </c>
      <c r="O24" s="112">
        <v>5.7331163180430089E-4</v>
      </c>
      <c r="P24" s="118">
        <v>32.766478696836167</v>
      </c>
      <c r="Q24" s="118">
        <v>1.3764603211770177</v>
      </c>
      <c r="R24" s="112">
        <v>5.3303795784857312E-4</v>
      </c>
      <c r="S24" s="112">
        <v>5.8666121634092601E-4</v>
      </c>
      <c r="T24" s="112">
        <v>1.030376572447729E-2</v>
      </c>
      <c r="U24" s="112">
        <v>3.3943026661072264E-4</v>
      </c>
      <c r="V24" s="112">
        <v>1.2743476688372083E-2</v>
      </c>
      <c r="W24" s="112">
        <v>93.789528656423826</v>
      </c>
      <c r="X24" s="112">
        <v>4.2470492397479498E-4</v>
      </c>
      <c r="Y24" s="112">
        <v>4.6225740564059012E-4</v>
      </c>
    </row>
    <row r="25" spans="1:25" ht="12.75" customHeight="1">
      <c r="A25" s="66">
        <v>2022</v>
      </c>
      <c r="B25" s="67" t="s">
        <v>263</v>
      </c>
      <c r="C25" s="67" t="s">
        <v>264</v>
      </c>
      <c r="D25" s="141">
        <v>3999244.2762997877</v>
      </c>
      <c r="E25" s="141">
        <v>15445268.269406145</v>
      </c>
      <c r="F25" s="118">
        <v>14.948839117178327</v>
      </c>
      <c r="G25" s="118">
        <v>0.6279736093351298</v>
      </c>
      <c r="H25" s="66">
        <v>2.6658411952244743E-4</v>
      </c>
      <c r="I25" s="112">
        <v>2.6764866070931972E-4</v>
      </c>
      <c r="J25" s="112">
        <v>2.6645161981879335E-3</v>
      </c>
      <c r="K25" s="112">
        <v>2.4007963379043228E-4</v>
      </c>
      <c r="L25" s="112">
        <v>1.176526203791581E-2</v>
      </c>
      <c r="M25" s="112">
        <v>42.788991387598941</v>
      </c>
      <c r="N25" s="112">
        <v>7.9999999999999993E-4</v>
      </c>
      <c r="O25" s="112">
        <v>5.7126072626385166E-4</v>
      </c>
      <c r="P25" s="118">
        <v>33.520750411859396</v>
      </c>
      <c r="Q25" s="118">
        <v>1.4081459074348983</v>
      </c>
      <c r="R25" s="112">
        <v>4.8002199150057876E-4</v>
      </c>
      <c r="S25" s="112">
        <v>6.0016593150672792E-4</v>
      </c>
      <c r="T25" s="112">
        <v>1.0325429042802901E-2</v>
      </c>
      <c r="U25" s="112">
        <v>3.4005229793179065E-4</v>
      </c>
      <c r="V25" s="112">
        <v>1.2760075015349811E-2</v>
      </c>
      <c r="W25" s="112">
        <v>95.948527469980604</v>
      </c>
      <c r="X25" s="112">
        <v>4.2265137401468865E-4</v>
      </c>
      <c r="Y25" s="112">
        <v>4.5874138116119774E-4</v>
      </c>
    </row>
    <row r="26" spans="1:25" ht="12.75" customHeight="1">
      <c r="A26" s="66">
        <v>2023</v>
      </c>
      <c r="B26" s="67" t="s">
        <v>263</v>
      </c>
      <c r="C26" s="67" t="s">
        <v>264</v>
      </c>
      <c r="D26" s="141">
        <v>5738994.4451301899</v>
      </c>
      <c r="E26" s="141">
        <v>22112769.237896174</v>
      </c>
      <c r="F26" s="118">
        <v>15.124626310963558</v>
      </c>
      <c r="G26" s="118">
        <v>0.63535811041182866</v>
      </c>
      <c r="H26" s="66">
        <v>2.5140694538451142E-4</v>
      </c>
      <c r="I26" s="112">
        <v>2.7079600925041143E-4</v>
      </c>
      <c r="J26" s="112">
        <v>2.664516198187934E-3</v>
      </c>
      <c r="K26" s="112">
        <v>2.4007963379043238E-4</v>
      </c>
      <c r="L26" s="112">
        <v>1.1765262037915813E-2</v>
      </c>
      <c r="M26" s="112">
        <v>43.292157998863274</v>
      </c>
      <c r="N26" s="112">
        <v>8.0000000000000026E-4</v>
      </c>
      <c r="O26" s="112">
        <v>5.7172426929001066E-4</v>
      </c>
      <c r="P26" s="118">
        <v>33.938592853748688</v>
      </c>
      <c r="Q26" s="118">
        <v>1.4256987103187755</v>
      </c>
      <c r="R26" s="112">
        <v>4.5314898768179194E-4</v>
      </c>
      <c r="S26" s="112">
        <v>6.0764711242536297E-4</v>
      </c>
      <c r="T26" s="112">
        <v>1.0346076925598151E-2</v>
      </c>
      <c r="U26" s="112">
        <v>3.4064517246833859E-4</v>
      </c>
      <c r="V26" s="112">
        <v>1.2775895320664173E-2</v>
      </c>
      <c r="W26" s="112">
        <v>97.144543863442777</v>
      </c>
      <c r="X26" s="112">
        <v>4.2069408112662944E-4</v>
      </c>
      <c r="Y26" s="112">
        <v>4.6206206733315832E-4</v>
      </c>
    </row>
    <row r="27" spans="1:25" ht="12.75" customHeight="1">
      <c r="A27" s="66">
        <v>2024</v>
      </c>
      <c r="B27" s="67" t="s">
        <v>263</v>
      </c>
      <c r="C27" s="67" t="s">
        <v>264</v>
      </c>
      <c r="D27" s="141">
        <v>7748481.1221473925</v>
      </c>
      <c r="E27" s="141">
        <v>29790196.323045664</v>
      </c>
      <c r="F27" s="118">
        <v>15.168012905056564</v>
      </c>
      <c r="G27" s="118">
        <v>0.63718070251251102</v>
      </c>
      <c r="H27" s="66">
        <v>2.4269440807036377E-4</v>
      </c>
      <c r="I27" s="112">
        <v>2.7157281631286662E-4</v>
      </c>
      <c r="J27" s="112">
        <v>2.664516198187934E-3</v>
      </c>
      <c r="K27" s="112">
        <v>2.4007963379043228E-4</v>
      </c>
      <c r="L27" s="112">
        <v>1.1765262037915811E-2</v>
      </c>
      <c r="M27" s="112">
        <v>43.416346143937986</v>
      </c>
      <c r="N27" s="112">
        <v>8.0000000000000004E-4</v>
      </c>
      <c r="O27" s="112">
        <v>5.7317921219218076E-4</v>
      </c>
      <c r="P27" s="118">
        <v>34.073936152869713</v>
      </c>
      <c r="Q27" s="118">
        <v>1.4313842367587968</v>
      </c>
      <c r="R27" s="112">
        <v>4.3795966366508819E-4</v>
      </c>
      <c r="S27" s="112">
        <v>6.1007034090897769E-4</v>
      </c>
      <c r="T27" s="112">
        <v>1.0365799598838004E-2</v>
      </c>
      <c r="U27" s="112">
        <v>3.4121148093068868E-4</v>
      </c>
      <c r="V27" s="112">
        <v>1.2791006735009354E-2</v>
      </c>
      <c r="W27" s="112">
        <v>97.531945401118222</v>
      </c>
      <c r="X27" s="112">
        <v>4.1882449244053213E-4</v>
      </c>
      <c r="Y27" s="112">
        <v>4.6806945604429461E-4</v>
      </c>
    </row>
    <row r="28" spans="1:25" ht="12.75" customHeight="1">
      <c r="A28" s="66">
        <v>2025</v>
      </c>
      <c r="B28" s="67" t="s">
        <v>263</v>
      </c>
      <c r="C28" s="67" t="s">
        <v>264</v>
      </c>
      <c r="D28" s="141">
        <v>9986783.4807328396</v>
      </c>
      <c r="E28" s="141">
        <v>38316495.687624998</v>
      </c>
      <c r="F28" s="118">
        <v>15.105251282667499</v>
      </c>
      <c r="G28" s="118">
        <v>0.63454420062561212</v>
      </c>
      <c r="H28" s="66">
        <v>2.3726605644874986E-4</v>
      </c>
      <c r="I28" s="112">
        <v>2.7044911272326326E-4</v>
      </c>
      <c r="J28" s="112">
        <v>2.6645161981879335E-3</v>
      </c>
      <c r="K28" s="112">
        <v>2.4007963379043225E-4</v>
      </c>
      <c r="L28" s="112">
        <v>1.1765262037915808E-2</v>
      </c>
      <c r="M28" s="112">
        <v>43.236699651068079</v>
      </c>
      <c r="N28" s="112">
        <v>8.0000000000000004E-4</v>
      </c>
      <c r="O28" s="112">
        <v>5.751155020552825E-4</v>
      </c>
      <c r="P28" s="118">
        <v>33.976430041685269</v>
      </c>
      <c r="Q28" s="118">
        <v>1.4272881819352246</v>
      </c>
      <c r="R28" s="112">
        <v>4.28698510662366E-4</v>
      </c>
      <c r="S28" s="112">
        <v>6.0832456119558852E-4</v>
      </c>
      <c r="T28" s="112">
        <v>1.0384675785811282E-2</v>
      </c>
      <c r="U28" s="112">
        <v>3.4175348374591911E-4</v>
      </c>
      <c r="V28" s="112">
        <v>1.2805469575778527E-2</v>
      </c>
      <c r="W28" s="112">
        <v>97.252847598338704</v>
      </c>
      <c r="X28" s="112">
        <v>4.1703514547053824E-4</v>
      </c>
      <c r="Y28" s="112">
        <v>4.7537469582082883E-4</v>
      </c>
    </row>
    <row r="29" spans="1:25" ht="12.75" customHeight="1">
      <c r="A29" s="66">
        <v>2026</v>
      </c>
      <c r="B29" s="67" t="s">
        <v>263</v>
      </c>
      <c r="C29" s="67" t="s">
        <v>264</v>
      </c>
      <c r="D29" s="141">
        <v>12711669.879862741</v>
      </c>
      <c r="E29" s="141">
        <v>48676017.46244885</v>
      </c>
      <c r="F29" s="118">
        <v>15.019309658853414</v>
      </c>
      <c r="G29" s="118">
        <v>0.63093394893478805</v>
      </c>
      <c r="H29" s="66">
        <v>2.3346127283990368E-4</v>
      </c>
      <c r="I29" s="112">
        <v>2.6891038718526537E-4</v>
      </c>
      <c r="J29" s="112">
        <v>2.6645161981879335E-3</v>
      </c>
      <c r="K29" s="112">
        <v>2.4007963379043225E-4</v>
      </c>
      <c r="L29" s="112">
        <v>1.176526203791581E-2</v>
      </c>
      <c r="M29" s="112">
        <v>42.990703599308375</v>
      </c>
      <c r="N29" s="112">
        <v>8.0000000000000004E-4</v>
      </c>
      <c r="O29" s="112">
        <v>5.7657888103547245E-4</v>
      </c>
      <c r="P29" s="118">
        <v>33.828143921405861</v>
      </c>
      <c r="Q29" s="118">
        <v>1.4210589510607583</v>
      </c>
      <c r="R29" s="112">
        <v>4.2235521122762438E-4</v>
      </c>
      <c r="S29" s="112">
        <v>6.056696004201424E-4</v>
      </c>
      <c r="T29" s="112">
        <v>1.0402774582544473E-2</v>
      </c>
      <c r="U29" s="112">
        <v>3.4227316490798639E-4</v>
      </c>
      <c r="V29" s="112">
        <v>1.2819336784004228E-2</v>
      </c>
      <c r="W29" s="112">
        <v>96.82839901916816</v>
      </c>
      <c r="X29" s="112">
        <v>4.1531949033632502E-4</v>
      </c>
      <c r="Y29" s="112">
        <v>4.8131390467120376E-4</v>
      </c>
    </row>
    <row r="30" spans="1:25" ht="12.75" customHeight="1">
      <c r="A30" s="66">
        <v>2027</v>
      </c>
      <c r="B30" s="67" t="s">
        <v>263</v>
      </c>
      <c r="C30" s="67" t="s">
        <v>264</v>
      </c>
      <c r="D30" s="141">
        <v>16213309.514867069</v>
      </c>
      <c r="E30" s="141">
        <v>61969923.459041029</v>
      </c>
      <c r="F30" s="118">
        <v>14.953905286348929</v>
      </c>
      <c r="G30" s="118">
        <v>0.62818642991033447</v>
      </c>
      <c r="H30" s="66">
        <v>2.3069755460835477E-4</v>
      </c>
      <c r="I30" s="112">
        <v>2.6773936697639547E-4</v>
      </c>
      <c r="J30" s="112">
        <v>2.6645161981879335E-3</v>
      </c>
      <c r="K30" s="112">
        <v>2.4007963379043228E-4</v>
      </c>
      <c r="L30" s="112">
        <v>1.176526203791581E-2</v>
      </c>
      <c r="M30" s="112">
        <v>42.803492598516343</v>
      </c>
      <c r="N30" s="112">
        <v>8.0000000000000004E-4</v>
      </c>
      <c r="O30" s="112">
        <v>5.7754771127002181E-4</v>
      </c>
      <c r="P30" s="118">
        <v>33.725937945354957</v>
      </c>
      <c r="Q30" s="118">
        <v>1.4167654634412039</v>
      </c>
      <c r="R30" s="112">
        <v>4.1787745553264111E-4</v>
      </c>
      <c r="S30" s="112">
        <v>6.0383967286576246E-4</v>
      </c>
      <c r="T30" s="112">
        <v>1.042015696593113E-2</v>
      </c>
      <c r="U30" s="112">
        <v>3.4277227528151262E-4</v>
      </c>
      <c r="V30" s="112">
        <v>1.2832655079879652E-2</v>
      </c>
      <c r="W30" s="112">
        <v>96.535848501049429</v>
      </c>
      <c r="X30" s="112">
        <v>4.1367174680166874E-4</v>
      </c>
      <c r="Y30" s="112">
        <v>4.8581495449567618E-4</v>
      </c>
    </row>
    <row r="31" spans="1:25" ht="12.75" customHeight="1">
      <c r="A31" s="66">
        <v>2028</v>
      </c>
      <c r="B31" s="67" t="s">
        <v>263</v>
      </c>
      <c r="C31" s="67" t="s">
        <v>264</v>
      </c>
      <c r="D31" s="141">
        <v>20493758.027839188</v>
      </c>
      <c r="E31" s="141">
        <v>78193111.646012798</v>
      </c>
      <c r="F31" s="118">
        <v>14.90670088224876</v>
      </c>
      <c r="G31" s="118">
        <v>0.62620345853798021</v>
      </c>
      <c r="H31" s="66">
        <v>2.2874712647425811E-4</v>
      </c>
      <c r="I31" s="112">
        <v>2.6689420465723771E-4</v>
      </c>
      <c r="J31" s="112">
        <v>2.664516198187934E-3</v>
      </c>
      <c r="K31" s="112">
        <v>2.4007963379043233E-4</v>
      </c>
      <c r="L31" s="112">
        <v>1.176526203791581E-2</v>
      </c>
      <c r="M31" s="112">
        <v>42.668376498552604</v>
      </c>
      <c r="N31" s="112">
        <v>8.0000000000000004E-4</v>
      </c>
      <c r="O31" s="112">
        <v>5.7839168456593057E-4</v>
      </c>
      <c r="P31" s="118">
        <v>33.664523974544871</v>
      </c>
      <c r="Q31" s="118">
        <v>1.4141855739520675</v>
      </c>
      <c r="R31" s="112">
        <v>4.1485740627592753E-4</v>
      </c>
      <c r="S31" s="112">
        <v>6.0274009804879439E-4</v>
      </c>
      <c r="T31" s="112">
        <v>1.0436877017647631E-2</v>
      </c>
      <c r="U31" s="112">
        <v>3.4325236774478227E-4</v>
      </c>
      <c r="V31" s="112">
        <v>1.2845465900516802E-2</v>
      </c>
      <c r="W31" s="112">
        <v>96.36005947506078</v>
      </c>
      <c r="X31" s="112">
        <v>4.1208678825472249E-4</v>
      </c>
      <c r="Y31" s="112">
        <v>4.8991421881685194E-4</v>
      </c>
    </row>
    <row r="32" spans="1:25" ht="12.75" customHeight="1">
      <c r="A32" s="66">
        <v>2029</v>
      </c>
      <c r="B32" s="67" t="s">
        <v>263</v>
      </c>
      <c r="C32" s="67" t="s">
        <v>264</v>
      </c>
      <c r="D32" s="141">
        <v>25556842.523931254</v>
      </c>
      <c r="E32" s="141">
        <v>97348458.492880732</v>
      </c>
      <c r="F32" s="118">
        <v>14.872101668077416</v>
      </c>
      <c r="G32" s="118">
        <v>0.62475000832468786</v>
      </c>
      <c r="H32" s="66">
        <v>2.2740647994081816E-4</v>
      </c>
      <c r="I32" s="112">
        <v>2.6627472957546281E-4</v>
      </c>
      <c r="J32" s="112">
        <v>2.6645161981879344E-3</v>
      </c>
      <c r="K32" s="112">
        <v>2.4007963379043233E-4</v>
      </c>
      <c r="L32" s="112">
        <v>1.176526203791581E-2</v>
      </c>
      <c r="M32" s="112">
        <v>42.569341017229242</v>
      </c>
      <c r="N32" s="112">
        <v>8.0000000000000015E-4</v>
      </c>
      <c r="O32" s="112">
        <v>5.7931164895764597E-4</v>
      </c>
      <c r="P32" s="118">
        <v>33.630995059798096</v>
      </c>
      <c r="Q32" s="118">
        <v>1.4127770850757353</v>
      </c>
      <c r="R32" s="112">
        <v>4.1292888442124735E-4</v>
      </c>
      <c r="S32" s="112">
        <v>6.0213978594049825E-4</v>
      </c>
      <c r="T32" s="112">
        <v>1.0452982925804074E-2</v>
      </c>
      <c r="U32" s="112">
        <v>3.4371482595072151E-4</v>
      </c>
      <c r="V32" s="112">
        <v>1.2857806167406472E-2</v>
      </c>
      <c r="W32" s="112">
        <v>96.264087578307468</v>
      </c>
      <c r="X32" s="112">
        <v>4.1056004675764271E-4</v>
      </c>
      <c r="Y32" s="112">
        <v>4.9418289819314521E-4</v>
      </c>
    </row>
    <row r="33" spans="1:25" ht="12.75" customHeight="1">
      <c r="A33" s="66">
        <v>2030</v>
      </c>
      <c r="B33" s="67" t="s">
        <v>263</v>
      </c>
      <c r="C33" s="67" t="s">
        <v>264</v>
      </c>
      <c r="D33" s="141">
        <v>31310119.289197262</v>
      </c>
      <c r="E33" s="141">
        <v>119073740.19078082</v>
      </c>
      <c r="F33" s="118">
        <v>14.847054524172403</v>
      </c>
      <c r="G33" s="118">
        <v>0.62369782325277179</v>
      </c>
      <c r="H33" s="66">
        <v>2.2648225494454377E-4</v>
      </c>
      <c r="I33" s="112">
        <v>2.658262777279165E-4</v>
      </c>
      <c r="J33" s="112">
        <v>2.6645161981879335E-3</v>
      </c>
      <c r="K33" s="112">
        <v>2.4007963379043228E-4</v>
      </c>
      <c r="L33" s="112">
        <v>1.176526203791581E-2</v>
      </c>
      <c r="M33" s="112">
        <v>42.497647020362017</v>
      </c>
      <c r="N33" s="112">
        <v>8.0000000000000015E-4</v>
      </c>
      <c r="O33" s="112">
        <v>5.8043862020719589E-4</v>
      </c>
      <c r="P33" s="118">
        <v>33.618222955311033</v>
      </c>
      <c r="Q33" s="118">
        <v>1.4122405521389181</v>
      </c>
      <c r="R33" s="112">
        <v>4.1174194241926765E-4</v>
      </c>
      <c r="S33" s="112">
        <v>6.0191111021299824E-4</v>
      </c>
      <c r="T33" s="112">
        <v>1.0468517811075665E-2</v>
      </c>
      <c r="U33" s="112">
        <v>3.4416088804808281E-4</v>
      </c>
      <c r="V33" s="112">
        <v>1.2869708919395971E-2</v>
      </c>
      <c r="W33" s="112">
        <v>96.227529189752048</v>
      </c>
      <c r="X33" s="112">
        <v>4.0908743473439533E-4</v>
      </c>
      <c r="Y33" s="112">
        <v>4.9900028641707852E-4</v>
      </c>
    </row>
    <row r="34" spans="1:25" ht="12.75" customHeight="1">
      <c r="A34" s="66">
        <v>2031</v>
      </c>
      <c r="B34" s="67" t="s">
        <v>263</v>
      </c>
      <c r="C34" s="67" t="s">
        <v>264</v>
      </c>
      <c r="D34" s="141">
        <v>37242659.022954196</v>
      </c>
      <c r="E34" s="141">
        <v>141420735.41270566</v>
      </c>
      <c r="F34" s="118">
        <v>14.828707097120086</v>
      </c>
      <c r="G34" s="118">
        <v>0.62292708113040729</v>
      </c>
      <c r="H34" s="66">
        <v>2.2587359691140336E-4</v>
      </c>
      <c r="I34" s="112">
        <v>2.6549777969274988E-4</v>
      </c>
      <c r="J34" s="112">
        <v>2.664516198187934E-3</v>
      </c>
      <c r="K34" s="112">
        <v>2.4007963379043233E-4</v>
      </c>
      <c r="L34" s="112">
        <v>1.1765262037915813E-2</v>
      </c>
      <c r="M34" s="112">
        <v>42.445130039479913</v>
      </c>
      <c r="N34" s="112">
        <v>8.0000000000000026E-4</v>
      </c>
      <c r="O34" s="112">
        <v>5.8212820408613006E-4</v>
      </c>
      <c r="P34" s="118">
        <v>33.619685214443869</v>
      </c>
      <c r="Q34" s="118">
        <v>1.4123019789920821</v>
      </c>
      <c r="R34" s="112">
        <v>4.1111498769541056E-4</v>
      </c>
      <c r="S34" s="112">
        <v>6.0193729095489026E-4</v>
      </c>
      <c r="T34" s="112">
        <v>1.0483520412976798E-2</v>
      </c>
      <c r="U34" s="112">
        <v>3.4459166638682815E-4</v>
      </c>
      <c r="V34" s="112">
        <v>1.2881203838508952E-2</v>
      </c>
      <c r="W34" s="112">
        <v>96.231714704958264</v>
      </c>
      <c r="X34" s="112">
        <v>4.0766527991616754E-4</v>
      </c>
      <c r="Y34" s="112">
        <v>5.0539234026626353E-4</v>
      </c>
    </row>
    <row r="35" spans="1:25" ht="12.75" customHeight="1">
      <c r="A35" s="66">
        <v>2032</v>
      </c>
      <c r="B35" s="67" t="s">
        <v>263</v>
      </c>
      <c r="C35" s="67" t="s">
        <v>264</v>
      </c>
      <c r="D35" s="141">
        <v>42935553.92794434</v>
      </c>
      <c r="E35" s="141">
        <v>162802096.2803987</v>
      </c>
      <c r="F35" s="118">
        <v>14.815409433764017</v>
      </c>
      <c r="G35" s="118">
        <v>0.62236847041903542</v>
      </c>
      <c r="H35" s="66">
        <v>2.2546674183133544E-4</v>
      </c>
      <c r="I35" s="112">
        <v>2.6525969419594872E-4</v>
      </c>
      <c r="J35" s="112">
        <v>2.6645161981879335E-3</v>
      </c>
      <c r="K35" s="112">
        <v>2.4007963379043228E-4</v>
      </c>
      <c r="L35" s="112">
        <v>1.1765262037915806E-2</v>
      </c>
      <c r="M35" s="112">
        <v>42.407067311106324</v>
      </c>
      <c r="N35" s="112">
        <v>7.9999999999999993E-4</v>
      </c>
      <c r="O35" s="112">
        <v>5.8428604814866555E-4</v>
      </c>
      <c r="P35" s="118">
        <v>33.631502197786702</v>
      </c>
      <c r="Q35" s="118">
        <v>1.4127983890225257</v>
      </c>
      <c r="R35" s="112">
        <v>4.1084143965827285E-4</v>
      </c>
      <c r="S35" s="112">
        <v>6.0214886589663266E-4</v>
      </c>
      <c r="T35" s="112">
        <v>1.0498025663762532E-2</v>
      </c>
      <c r="U35" s="112">
        <v>3.4500816399689208E-4</v>
      </c>
      <c r="V35" s="112">
        <v>1.289231768966586E-2</v>
      </c>
      <c r="W35" s="112">
        <v>96.2655391908947</v>
      </c>
      <c r="X35" s="112">
        <v>4.0629027093902687E-4</v>
      </c>
      <c r="Y35" s="112">
        <v>5.1310546510005279E-4</v>
      </c>
    </row>
    <row r="36" spans="1:25" ht="12.75" customHeight="1">
      <c r="A36" s="66">
        <v>2033</v>
      </c>
      <c r="B36" s="67" t="s">
        <v>263</v>
      </c>
      <c r="C36" s="67" t="s">
        <v>264</v>
      </c>
      <c r="D36" s="141">
        <v>48352757.981093578</v>
      </c>
      <c r="E36" s="141">
        <v>183088865.19131607</v>
      </c>
      <c r="F36" s="118">
        <v>14.804958899467689</v>
      </c>
      <c r="G36" s="118">
        <v>0.62192946243385994</v>
      </c>
      <c r="H36" s="66">
        <v>2.2519228973679649E-4</v>
      </c>
      <c r="I36" s="112">
        <v>2.65072584582541E-4</v>
      </c>
      <c r="J36" s="112">
        <v>2.6645161981879335E-3</v>
      </c>
      <c r="K36" s="112">
        <v>2.4007963379043228E-4</v>
      </c>
      <c r="L36" s="112">
        <v>1.1765262037915808E-2</v>
      </c>
      <c r="M36" s="112">
        <v>42.37715409721082</v>
      </c>
      <c r="N36" s="112">
        <v>7.9999999999999993E-4</v>
      </c>
      <c r="O36" s="112">
        <v>5.8663714942184609E-4</v>
      </c>
      <c r="P36" s="118">
        <v>33.64864587537101</v>
      </c>
      <c r="Q36" s="118">
        <v>1.413518563813726</v>
      </c>
      <c r="R36" s="112">
        <v>4.1079549319743259E-4</v>
      </c>
      <c r="S36" s="112">
        <v>6.0245581162727472E-4</v>
      </c>
      <c r="T36" s="112">
        <v>1.0512065171339414E-2</v>
      </c>
      <c r="U36" s="112">
        <v>3.4541128845427799E-4</v>
      </c>
      <c r="V36" s="112">
        <v>1.2903074690687804E-2</v>
      </c>
      <c r="W36" s="112">
        <v>96.314610604852419</v>
      </c>
      <c r="X36" s="112">
        <v>4.0495941156692668E-4</v>
      </c>
      <c r="Y36" s="112">
        <v>5.2136186038240434E-4</v>
      </c>
    </row>
    <row r="37" spans="1:25" ht="12.75" customHeight="1">
      <c r="A37" s="66">
        <v>2034</v>
      </c>
      <c r="B37" s="67" t="s">
        <v>263</v>
      </c>
      <c r="C37" s="67" t="s">
        <v>264</v>
      </c>
      <c r="D37" s="141">
        <v>53462829.673291206</v>
      </c>
      <c r="E37" s="141">
        <v>202169537.35014215</v>
      </c>
      <c r="F37" s="118">
        <v>14.796546036316503</v>
      </c>
      <c r="G37" s="118">
        <v>0.62157605331650434</v>
      </c>
      <c r="H37" s="66">
        <v>2.2500286790593063E-4</v>
      </c>
      <c r="I37" s="112">
        <v>2.6492195806649543E-4</v>
      </c>
      <c r="J37" s="112">
        <v>2.6645161981879335E-3</v>
      </c>
      <c r="K37" s="112">
        <v>2.4007963379043228E-4</v>
      </c>
      <c r="L37" s="112">
        <v>1.176526203791581E-2</v>
      </c>
      <c r="M37" s="112">
        <v>42.353073436090618</v>
      </c>
      <c r="N37" s="112">
        <v>7.9999999999999993E-4</v>
      </c>
      <c r="O37" s="112">
        <v>5.8902404879733201E-4</v>
      </c>
      <c r="P37" s="118">
        <v>33.669262389396962</v>
      </c>
      <c r="Q37" s="118">
        <v>1.4143846261630033</v>
      </c>
      <c r="R37" s="112">
        <v>4.1089134928565924E-4</v>
      </c>
      <c r="S37" s="112">
        <v>6.0282493610070646E-4</v>
      </c>
      <c r="T37" s="112">
        <v>1.0525667627966648E-2</v>
      </c>
      <c r="U37" s="112">
        <v>3.4580186361633E-4</v>
      </c>
      <c r="V37" s="112">
        <v>1.2913496825441382E-2</v>
      </c>
      <c r="W37" s="112">
        <v>96.373622534419965</v>
      </c>
      <c r="X37" s="112">
        <v>4.0366998194934166E-4</v>
      </c>
      <c r="Y37" s="112">
        <v>5.2971313727537164E-4</v>
      </c>
    </row>
    <row r="38" spans="1:25" ht="12.75" customHeight="1">
      <c r="A38" s="66">
        <v>2035</v>
      </c>
      <c r="B38" s="67" t="s">
        <v>263</v>
      </c>
      <c r="C38" s="67" t="s">
        <v>264</v>
      </c>
      <c r="D38" s="141">
        <v>58284571.794976003</v>
      </c>
      <c r="E38" s="141">
        <v>220122322.453435</v>
      </c>
      <c r="F38" s="118">
        <v>14.789550140261435</v>
      </c>
      <c r="G38" s="118">
        <v>0.62128216841602479</v>
      </c>
      <c r="H38" s="66">
        <v>2.2487382018985551E-4</v>
      </c>
      <c r="I38" s="112">
        <v>2.6479670136964273E-4</v>
      </c>
      <c r="J38" s="112">
        <v>2.664516198187934E-3</v>
      </c>
      <c r="K38" s="112">
        <v>2.4007963379043233E-4</v>
      </c>
      <c r="L38" s="112">
        <v>1.176526203791581E-2</v>
      </c>
      <c r="M38" s="112">
        <v>42.333048647964787</v>
      </c>
      <c r="N38" s="112">
        <v>8.0000000000000015E-4</v>
      </c>
      <c r="O38" s="112">
        <v>5.9132042419918879E-4</v>
      </c>
      <c r="P38" s="118">
        <v>33.691976638023576</v>
      </c>
      <c r="Q38" s="118">
        <v>1.415338810536892</v>
      </c>
      <c r="R38" s="112">
        <v>4.1108475984796106E-4</v>
      </c>
      <c r="S38" s="112">
        <v>6.0323161906627174E-4</v>
      </c>
      <c r="T38" s="112">
        <v>1.0538859158025033E-2</v>
      </c>
      <c r="U38" s="112">
        <v>3.4618063960742217E-4</v>
      </c>
      <c r="V38" s="112">
        <v>1.2923604110297497E-2</v>
      </c>
      <c r="W38" s="112">
        <v>96.438638940124846</v>
      </c>
      <c r="X38" s="112">
        <v>4.0241950565489903E-4</v>
      </c>
      <c r="Y38" s="112">
        <v>5.3779565597743631E-4</v>
      </c>
    </row>
    <row r="39" spans="1:25" ht="12.75" customHeight="1">
      <c r="A39" s="66">
        <v>2036</v>
      </c>
      <c r="B39" s="67" t="s">
        <v>263</v>
      </c>
      <c r="C39" s="67" t="s">
        <v>264</v>
      </c>
      <c r="D39" s="141">
        <v>62776112.710942194</v>
      </c>
      <c r="E39" s="141">
        <v>236795605.06951237</v>
      </c>
      <c r="F39" s="118">
        <v>14.783745452007444</v>
      </c>
      <c r="G39" s="118">
        <v>0.62103832399403658</v>
      </c>
      <c r="H39" s="66">
        <v>2.247839617331003E-4</v>
      </c>
      <c r="I39" s="112">
        <v>2.646927724274128E-4</v>
      </c>
      <c r="J39" s="112">
        <v>2.664516198187934E-3</v>
      </c>
      <c r="K39" s="112">
        <v>2.4007963379043228E-4</v>
      </c>
      <c r="L39" s="112">
        <v>1.176526203791581E-2</v>
      </c>
      <c r="M39" s="112">
        <v>42.316433527970474</v>
      </c>
      <c r="N39" s="112">
        <v>8.0000000000000004E-4</v>
      </c>
      <c r="O39" s="112">
        <v>5.9351180589308698E-4</v>
      </c>
      <c r="P39" s="118">
        <v>33.716308783622374</v>
      </c>
      <c r="Q39" s="118">
        <v>1.4163609598271993</v>
      </c>
      <c r="R39" s="112">
        <v>4.113376208096055E-4</v>
      </c>
      <c r="S39" s="112">
        <v>6.036672693619672E-4</v>
      </c>
      <c r="T39" s="112">
        <v>1.0551663615439733E-2</v>
      </c>
      <c r="U39" s="112">
        <v>3.4654830135902954E-4</v>
      </c>
      <c r="V39" s="112">
        <v>1.2933414822015207E-2</v>
      </c>
      <c r="W39" s="112">
        <v>96.508286352897684</v>
      </c>
      <c r="X39" s="112">
        <v>4.0120572147752054E-4</v>
      </c>
      <c r="Y39" s="112">
        <v>5.4556629165724863E-4</v>
      </c>
    </row>
    <row r="40" spans="1:25" ht="12.75" customHeight="1">
      <c r="A40" s="66">
        <v>2037</v>
      </c>
      <c r="B40" s="67" t="s">
        <v>263</v>
      </c>
      <c r="C40" s="67" t="s">
        <v>264</v>
      </c>
      <c r="D40" s="141">
        <v>66868551.581329659</v>
      </c>
      <c r="E40" s="141">
        <v>251936155.38043669</v>
      </c>
      <c r="F40" s="118">
        <v>14.778988999135892</v>
      </c>
      <c r="G40" s="118">
        <v>0.62083851403863033</v>
      </c>
      <c r="H40" s="66">
        <v>2.2472309680523925E-4</v>
      </c>
      <c r="I40" s="112">
        <v>2.6460761141719523E-4</v>
      </c>
      <c r="J40" s="112">
        <v>2.664516198187934E-3</v>
      </c>
      <c r="K40" s="112">
        <v>2.4007963379043233E-4</v>
      </c>
      <c r="L40" s="112">
        <v>1.176526203791581E-2</v>
      </c>
      <c r="M40" s="112">
        <v>42.302818837267004</v>
      </c>
      <c r="N40" s="112">
        <v>7.9999999999999993E-4</v>
      </c>
      <c r="O40" s="112">
        <v>5.9559818851148954E-4</v>
      </c>
      <c r="P40" s="118">
        <v>33.741984598800862</v>
      </c>
      <c r="Q40" s="118">
        <v>1.4174395542387033</v>
      </c>
      <c r="R40" s="112">
        <v>4.116319692916331E-4</v>
      </c>
      <c r="S40" s="112">
        <v>6.0412697713534494E-4</v>
      </c>
      <c r="T40" s="112">
        <v>1.0564102839257381E-2</v>
      </c>
      <c r="U40" s="112">
        <v>3.4690547594826143E-4</v>
      </c>
      <c r="V40" s="112">
        <v>1.294294569356365E-2</v>
      </c>
      <c r="W40" s="112">
        <v>96.581779834627596</v>
      </c>
      <c r="X40" s="112">
        <v>4.0002655920927805E-4</v>
      </c>
      <c r="Y40" s="112">
        <v>5.5302358867758122E-4</v>
      </c>
    </row>
    <row r="41" spans="1:25" ht="12.75" customHeight="1">
      <c r="A41" s="66">
        <v>2038</v>
      </c>
      <c r="B41" s="67" t="s">
        <v>263</v>
      </c>
      <c r="C41" s="67" t="s">
        <v>264</v>
      </c>
      <c r="D41" s="141">
        <v>70565514.685421765</v>
      </c>
      <c r="E41" s="141">
        <v>265564356.96279013</v>
      </c>
      <c r="F41" s="118">
        <v>14.775141080607936</v>
      </c>
      <c r="G41" s="118">
        <v>0.62067686996262628</v>
      </c>
      <c r="H41" s="66">
        <v>2.2468086991371983E-4</v>
      </c>
      <c r="I41" s="112">
        <v>2.6453871708818048E-4</v>
      </c>
      <c r="J41" s="112">
        <v>2.664516198187934E-3</v>
      </c>
      <c r="K41" s="112">
        <v>2.4007963379043228E-4</v>
      </c>
      <c r="L41" s="112">
        <v>1.176526203791581E-2</v>
      </c>
      <c r="M41" s="112">
        <v>42.291804700887411</v>
      </c>
      <c r="N41" s="112">
        <v>8.0000000000000004E-4</v>
      </c>
      <c r="O41" s="112">
        <v>5.9754960029683281E-4</v>
      </c>
      <c r="P41" s="118">
        <v>33.768731787554856</v>
      </c>
      <c r="Q41" s="118">
        <v>1.4185631551102993</v>
      </c>
      <c r="R41" s="112">
        <v>4.1194940333751236E-4</v>
      </c>
      <c r="S41" s="112">
        <v>6.0460586711413378E-4</v>
      </c>
      <c r="T41" s="112">
        <v>1.0576196874249291E-2</v>
      </c>
      <c r="U41" s="112">
        <v>3.4725273893216756E-4</v>
      </c>
      <c r="V41" s="112">
        <v>1.2952212083147119E-2</v>
      </c>
      <c r="W41" s="112">
        <v>96.658339975536563</v>
      </c>
      <c r="X41" s="112">
        <v>3.9888011872855997E-4</v>
      </c>
      <c r="Y41" s="112">
        <v>5.6007875719777691E-4</v>
      </c>
    </row>
    <row r="42" spans="1:25" ht="12.75" customHeight="1">
      <c r="A42" s="66">
        <v>2039</v>
      </c>
      <c r="B42" s="67" t="s">
        <v>263</v>
      </c>
      <c r="C42" s="67" t="s">
        <v>264</v>
      </c>
      <c r="D42" s="141">
        <v>73878180.790985554</v>
      </c>
      <c r="E42" s="141">
        <v>277728405.35319793</v>
      </c>
      <c r="F42" s="118">
        <v>14.77208289393182</v>
      </c>
      <c r="G42" s="118">
        <v>0.62054840108889175</v>
      </c>
      <c r="H42" s="66">
        <v>2.2465261935158748E-4</v>
      </c>
      <c r="I42" s="112">
        <v>2.6448396236364004E-4</v>
      </c>
      <c r="J42" s="112">
        <v>2.6645161981879335E-3</v>
      </c>
      <c r="K42" s="112">
        <v>2.4007963379043228E-4</v>
      </c>
      <c r="L42" s="112">
        <v>1.1765262037915808E-2</v>
      </c>
      <c r="M42" s="112">
        <v>42.283051063075135</v>
      </c>
      <c r="N42" s="112">
        <v>8.0000000000000004E-4</v>
      </c>
      <c r="O42" s="112">
        <v>5.993401436039528E-4</v>
      </c>
      <c r="P42" s="118">
        <v>33.796329810583195</v>
      </c>
      <c r="Q42" s="118">
        <v>1.419722497986075</v>
      </c>
      <c r="R42" s="112">
        <v>4.1228196828506955E-4</v>
      </c>
      <c r="S42" s="112">
        <v>6.0509999069415638E-4</v>
      </c>
      <c r="T42" s="112">
        <v>1.0587964162130988E-2</v>
      </c>
      <c r="U42" s="112">
        <v>3.4759061983833447E-4</v>
      </c>
      <c r="V42" s="112">
        <v>1.2961228120716513E-2</v>
      </c>
      <c r="W42" s="112">
        <v>96.737335512274782</v>
      </c>
      <c r="X42" s="112">
        <v>3.9776465187362945E-4</v>
      </c>
      <c r="Y42" s="112">
        <v>5.6665411901055378E-4</v>
      </c>
    </row>
    <row r="43" spans="1:25" ht="12.75" customHeight="1">
      <c r="A43" s="66">
        <v>2040</v>
      </c>
      <c r="B43" s="67" t="s">
        <v>263</v>
      </c>
      <c r="C43" s="67" t="s">
        <v>264</v>
      </c>
      <c r="D43" s="141">
        <v>76824980.424849138</v>
      </c>
      <c r="E43" s="141">
        <v>288503088.68034208</v>
      </c>
      <c r="F43" s="118">
        <v>14.769717682665158</v>
      </c>
      <c r="G43" s="118">
        <v>0.62044904285482938</v>
      </c>
      <c r="H43" s="66">
        <v>2.2463315555494055E-4</v>
      </c>
      <c r="I43" s="112">
        <v>2.6444161488616344E-4</v>
      </c>
      <c r="J43" s="112">
        <v>2.664516198187934E-3</v>
      </c>
      <c r="K43" s="112">
        <v>2.4007963379043228E-4</v>
      </c>
      <c r="L43" s="112">
        <v>1.176526203791581E-2</v>
      </c>
      <c r="M43" s="112">
        <v>42.276280971850937</v>
      </c>
      <c r="N43" s="112">
        <v>7.9999999999999993E-4</v>
      </c>
      <c r="O43" s="112">
        <v>6.0094816632840636E-4</v>
      </c>
      <c r="P43" s="118">
        <v>33.824603049102649</v>
      </c>
      <c r="Q43" s="118">
        <v>1.4209102054395759</v>
      </c>
      <c r="R43" s="112">
        <v>4.1262064470950534E-4</v>
      </c>
      <c r="S43" s="112">
        <v>6.0560620354214631E-4</v>
      </c>
      <c r="T43" s="112">
        <v>1.0599421707972814E-2</v>
      </c>
      <c r="U43" s="112">
        <v>3.4791960694312898E-4</v>
      </c>
      <c r="V43" s="112">
        <v>1.2970006835472319E-2</v>
      </c>
      <c r="W43" s="112">
        <v>96.818263760282932</v>
      </c>
      <c r="X43" s="112">
        <v>3.9667854666791951E-4</v>
      </c>
      <c r="Y43" s="112">
        <v>5.7268380185991966E-4</v>
      </c>
    </row>
    <row r="47" spans="1:25" ht="12.75" customHeight="1">
      <c r="A47" s="65" t="s">
        <v>206</v>
      </c>
      <c r="B47" s="65" t="s">
        <v>207</v>
      </c>
      <c r="C47" s="65" t="s">
        <v>131</v>
      </c>
      <c r="D47" s="142" t="s">
        <v>184</v>
      </c>
      <c r="E47" s="142" t="s">
        <v>185</v>
      </c>
      <c r="F47" s="71" t="s">
        <v>187</v>
      </c>
      <c r="G47" s="71" t="s">
        <v>197</v>
      </c>
      <c r="H47" s="71" t="s">
        <v>248</v>
      </c>
      <c r="I47" s="74" t="s">
        <v>249</v>
      </c>
      <c r="J47" s="76"/>
      <c r="K47" s="76"/>
      <c r="L47" s="76"/>
      <c r="M47" s="76"/>
      <c r="N47" s="76"/>
      <c r="P47" s="119"/>
      <c r="Q47" s="119"/>
      <c r="R47" s="2"/>
    </row>
    <row r="48" spans="1:25" ht="12.75" customHeight="1">
      <c r="A48" s="73">
        <v>2020</v>
      </c>
      <c r="B48" s="72" t="s">
        <v>262</v>
      </c>
      <c r="C48" s="72" t="s">
        <v>250</v>
      </c>
      <c r="D48" s="143">
        <v>86739297.815032035</v>
      </c>
      <c r="E48" s="143">
        <v>380447354.04682481</v>
      </c>
      <c r="F48" s="122">
        <v>0.44065734757897834</v>
      </c>
      <c r="G48" s="122">
        <v>0.26265181995417086</v>
      </c>
      <c r="H48" s="122">
        <v>0.12240481877193841</v>
      </c>
      <c r="I48" s="123">
        <v>7.2958838876158588E-2</v>
      </c>
      <c r="J48" s="75"/>
      <c r="K48" s="75"/>
      <c r="L48" s="75"/>
      <c r="M48" s="75"/>
      <c r="N48" s="75"/>
      <c r="P48" s="120"/>
      <c r="Q48" s="120"/>
      <c r="R48" s="2"/>
    </row>
    <row r="49" spans="1:18" ht="12.75" customHeight="1">
      <c r="A49" s="73">
        <v>2021</v>
      </c>
      <c r="B49" s="72" t="s">
        <v>262</v>
      </c>
      <c r="C49" s="72" t="s">
        <v>250</v>
      </c>
      <c r="D49" s="143">
        <v>201539053.9923124</v>
      </c>
      <c r="E49" s="143">
        <v>887154984.80976605</v>
      </c>
      <c r="F49" s="122">
        <v>0.43116876535843285</v>
      </c>
      <c r="G49" s="122">
        <v>0.25493267235196249</v>
      </c>
      <c r="H49" s="122">
        <v>0.11976910148845359</v>
      </c>
      <c r="I49" s="123">
        <v>7.0814631208878473E-2</v>
      </c>
      <c r="J49" s="75"/>
      <c r="K49" s="75"/>
      <c r="L49" s="75"/>
      <c r="M49" s="75"/>
      <c r="N49" s="75"/>
      <c r="P49" s="120"/>
      <c r="Q49" s="120"/>
      <c r="R49" s="2"/>
    </row>
    <row r="50" spans="1:18" ht="12.75" customHeight="1">
      <c r="A50" s="73">
        <v>2022</v>
      </c>
      <c r="B50" s="72" t="s">
        <v>262</v>
      </c>
      <c r="C50" s="72" t="s">
        <v>250</v>
      </c>
      <c r="D50" s="143">
        <v>339122971.60078037</v>
      </c>
      <c r="E50" s="143">
        <v>1497909920.6877906</v>
      </c>
      <c r="F50" s="122">
        <v>0.42727092299600633</v>
      </c>
      <c r="G50" s="122">
        <v>0.25132737060529453</v>
      </c>
      <c r="H50" s="122">
        <v>0.11868636749889065</v>
      </c>
      <c r="I50" s="123">
        <v>6.9813158501470712E-2</v>
      </c>
      <c r="J50" s="75"/>
      <c r="K50" s="75"/>
      <c r="L50" s="75"/>
      <c r="M50" s="75"/>
      <c r="N50" s="75"/>
      <c r="P50" s="120"/>
      <c r="Q50" s="120"/>
      <c r="R50" s="2"/>
    </row>
    <row r="51" spans="1:18" ht="12.75" customHeight="1">
      <c r="A51" s="73">
        <v>2023</v>
      </c>
      <c r="B51" s="72" t="s">
        <v>262</v>
      </c>
      <c r="C51" s="72" t="s">
        <v>250</v>
      </c>
      <c r="D51" s="143">
        <v>468003183.78463465</v>
      </c>
      <c r="E51" s="143">
        <v>2073952538.5180287</v>
      </c>
      <c r="F51" s="122">
        <v>0.42526074024654364</v>
      </c>
      <c r="G51" s="122">
        <v>0.24947497366397181</v>
      </c>
      <c r="H51" s="122">
        <v>0.11812798340181767</v>
      </c>
      <c r="I51" s="123">
        <v>6.9298603795547711E-2</v>
      </c>
      <c r="J51" s="75"/>
      <c r="K51" s="75"/>
      <c r="L51" s="75"/>
      <c r="M51" s="75"/>
      <c r="N51" s="75"/>
      <c r="P51" s="120"/>
      <c r="Q51" s="120"/>
      <c r="R51" s="2"/>
    </row>
    <row r="52" spans="1:18" ht="12.75" customHeight="1">
      <c r="A52" s="73">
        <v>2024</v>
      </c>
      <c r="B52" s="72" t="s">
        <v>262</v>
      </c>
      <c r="C52" s="72" t="s">
        <v>250</v>
      </c>
      <c r="D52" s="143">
        <v>565405024.59585309</v>
      </c>
      <c r="E52" s="143">
        <v>2513450472.8734379</v>
      </c>
      <c r="F52" s="122">
        <v>0.42388003901235888</v>
      </c>
      <c r="G52" s="122">
        <v>0.24817986891590693</v>
      </c>
      <c r="H52" s="122">
        <v>0.11774445528121079</v>
      </c>
      <c r="I52" s="123">
        <v>6.8938852476640805E-2</v>
      </c>
      <c r="J52" s="75"/>
      <c r="K52" s="75"/>
      <c r="L52" s="75"/>
      <c r="M52" s="75"/>
      <c r="N52" s="75"/>
      <c r="P52" s="120"/>
      <c r="Q52" s="120"/>
      <c r="R52" s="2"/>
    </row>
    <row r="53" spans="1:18" ht="12.75" customHeight="1">
      <c r="A53" s="73">
        <v>2025</v>
      </c>
      <c r="B53" s="72" t="s">
        <v>262</v>
      </c>
      <c r="C53" s="72" t="s">
        <v>250</v>
      </c>
      <c r="D53" s="143">
        <v>634761524.76766598</v>
      </c>
      <c r="E53" s="143">
        <v>2830258903.3607855</v>
      </c>
      <c r="F53" s="122">
        <v>0.42280620139515424</v>
      </c>
      <c r="G53" s="122">
        <v>0.24714569388315957</v>
      </c>
      <c r="H53" s="122">
        <v>0.1174461670542095</v>
      </c>
      <c r="I53" s="123">
        <v>6.8651581634210992E-2</v>
      </c>
      <c r="J53" s="75"/>
      <c r="K53" s="75"/>
      <c r="L53" s="75"/>
      <c r="M53" s="75"/>
      <c r="N53" s="75"/>
      <c r="P53" s="120"/>
      <c r="Q53" s="120"/>
      <c r="R53" s="2"/>
    </row>
    <row r="54" spans="1:18" ht="12.75" customHeight="1">
      <c r="A54" s="73">
        <v>2026</v>
      </c>
      <c r="B54" s="72" t="s">
        <v>262</v>
      </c>
      <c r="C54" s="72" t="s">
        <v>250</v>
      </c>
      <c r="D54" s="143">
        <v>687409699.40500212</v>
      </c>
      <c r="E54" s="143">
        <v>3073865398.2402248</v>
      </c>
      <c r="F54" s="122">
        <v>0.42196398191931078</v>
      </c>
      <c r="G54" s="122">
        <v>0.24628710254572309</v>
      </c>
      <c r="H54" s="122">
        <v>0.11721221719980852</v>
      </c>
      <c r="I54" s="123">
        <v>6.8413084040478633E-2</v>
      </c>
      <c r="J54" s="75"/>
      <c r="K54" s="75"/>
      <c r="L54" s="75"/>
      <c r="M54" s="75"/>
      <c r="N54" s="75"/>
      <c r="P54" s="120"/>
      <c r="Q54" s="120"/>
      <c r="R54" s="2"/>
    </row>
    <row r="55" spans="1:18" ht="12.75" customHeight="1">
      <c r="A55" s="73">
        <v>2027</v>
      </c>
      <c r="B55" s="72" t="s">
        <v>262</v>
      </c>
      <c r="C55" s="72" t="s">
        <v>250</v>
      </c>
      <c r="D55" s="143">
        <v>729541535.59811366</v>
      </c>
      <c r="E55" s="143">
        <v>3271338667.8776522</v>
      </c>
      <c r="F55" s="122">
        <v>0.42132489343017648</v>
      </c>
      <c r="G55" s="122">
        <v>0.24557214783620968</v>
      </c>
      <c r="H55" s="122">
        <v>0.11703469261949348</v>
      </c>
      <c r="I55" s="123">
        <v>6.8214485510058251E-2</v>
      </c>
      <c r="J55" s="75"/>
      <c r="K55" s="75"/>
      <c r="L55" s="75"/>
      <c r="M55" s="75"/>
      <c r="N55" s="75"/>
      <c r="P55" s="120"/>
      <c r="Q55" s="120"/>
      <c r="R55" s="2"/>
    </row>
    <row r="56" spans="1:18" ht="12.75" customHeight="1">
      <c r="A56" s="73">
        <v>2028</v>
      </c>
      <c r="B56" s="72" t="s">
        <v>262</v>
      </c>
      <c r="C56" s="72" t="s">
        <v>250</v>
      </c>
      <c r="D56" s="143">
        <v>762574397.71200371</v>
      </c>
      <c r="E56" s="143">
        <v>3428626558.1685205</v>
      </c>
      <c r="F56" s="122">
        <v>0.42080723324161706</v>
      </c>
      <c r="G56" s="122">
        <v>0.24494795525278054</v>
      </c>
      <c r="H56" s="122">
        <v>0.11689089812267141</v>
      </c>
      <c r="I56" s="123">
        <v>6.8041098681327933E-2</v>
      </c>
      <c r="J56" s="75"/>
      <c r="K56" s="75"/>
      <c r="L56" s="75"/>
      <c r="M56" s="75"/>
      <c r="N56" s="75"/>
      <c r="P56" s="120"/>
      <c r="Q56" s="120"/>
      <c r="R56" s="2"/>
    </row>
    <row r="57" spans="1:18" ht="12.75" customHeight="1">
      <c r="A57" s="73">
        <v>2029</v>
      </c>
      <c r="B57" s="72" t="s">
        <v>262</v>
      </c>
      <c r="C57" s="72" t="s">
        <v>250</v>
      </c>
      <c r="D57" s="143">
        <v>786238140.65340889</v>
      </c>
      <c r="E57" s="143">
        <v>3544164512.1591625</v>
      </c>
      <c r="F57" s="122">
        <v>0.42037597799513343</v>
      </c>
      <c r="G57" s="122">
        <v>0.24439031251257967</v>
      </c>
      <c r="H57" s="122">
        <v>0.11677110499864818</v>
      </c>
      <c r="I57" s="123">
        <v>6.7886197920161026E-2</v>
      </c>
      <c r="J57" s="75"/>
      <c r="K57" s="75"/>
      <c r="L57" s="75"/>
      <c r="M57" s="75"/>
      <c r="N57" s="75"/>
      <c r="P57" s="120"/>
      <c r="Q57" s="120"/>
      <c r="R57" s="2"/>
    </row>
    <row r="58" spans="1:18" ht="12.75" customHeight="1">
      <c r="A58" s="73">
        <v>2030</v>
      </c>
      <c r="B58" s="72" t="s">
        <v>262</v>
      </c>
      <c r="C58" s="72" t="s">
        <v>250</v>
      </c>
      <c r="D58" s="143">
        <v>800061405.96880245</v>
      </c>
      <c r="E58" s="143">
        <v>3615488741.7957048</v>
      </c>
      <c r="F58" s="122">
        <v>0.42000667177341033</v>
      </c>
      <c r="G58" s="122">
        <v>0.24388153714198008</v>
      </c>
      <c r="H58" s="122">
        <v>0.11666851993705847</v>
      </c>
      <c r="I58" s="123">
        <v>6.7744871428327788E-2</v>
      </c>
      <c r="J58" s="75"/>
      <c r="K58" s="75"/>
      <c r="L58" s="75"/>
      <c r="M58" s="75"/>
      <c r="N58" s="75"/>
      <c r="P58" s="120"/>
      <c r="Q58" s="120"/>
      <c r="R58" s="2"/>
    </row>
    <row r="59" spans="1:18" ht="12.75" customHeight="1">
      <c r="A59" s="73">
        <v>2031</v>
      </c>
      <c r="B59" s="72" t="s">
        <v>262</v>
      </c>
      <c r="C59" s="72" t="s">
        <v>250</v>
      </c>
      <c r="D59" s="143">
        <v>801583404.46969593</v>
      </c>
      <c r="E59" s="143">
        <v>3631123238.6201124</v>
      </c>
      <c r="F59" s="122">
        <v>0.41968159162114266</v>
      </c>
      <c r="G59" s="122">
        <v>0.24341081256423114</v>
      </c>
      <c r="H59" s="122">
        <v>0.11657821989476183</v>
      </c>
      <c r="I59" s="123">
        <v>6.7614114601175293E-2</v>
      </c>
      <c r="J59" s="75"/>
      <c r="K59" s="75"/>
      <c r="L59" s="75"/>
      <c r="M59" s="75"/>
      <c r="N59" s="75"/>
      <c r="P59" s="120"/>
      <c r="Q59" s="120"/>
      <c r="R59" s="2"/>
    </row>
    <row r="60" spans="1:18" ht="12.75" customHeight="1">
      <c r="A60" s="73">
        <v>2032</v>
      </c>
      <c r="B60" s="72" t="s">
        <v>262</v>
      </c>
      <c r="C60" s="72" t="s">
        <v>250</v>
      </c>
      <c r="D60" s="143">
        <v>783126145.47165775</v>
      </c>
      <c r="E60" s="143">
        <v>3555817842.99119</v>
      </c>
      <c r="F60" s="122">
        <v>0.41937679239655445</v>
      </c>
      <c r="G60" s="122">
        <v>0.24295892378948947</v>
      </c>
      <c r="H60" s="122">
        <v>0.11649355344348737</v>
      </c>
      <c r="I60" s="123">
        <v>6.748858994152486E-2</v>
      </c>
      <c r="J60" s="75"/>
      <c r="K60" s="75"/>
      <c r="L60" s="75"/>
      <c r="M60" s="75"/>
      <c r="N60" s="75"/>
      <c r="P60" s="120"/>
      <c r="Q60" s="120"/>
      <c r="R60" s="2"/>
    </row>
    <row r="61" spans="1:18" ht="12.75" customHeight="1">
      <c r="A61" s="73">
        <v>2033</v>
      </c>
      <c r="B61" s="72" t="s">
        <v>262</v>
      </c>
      <c r="C61" s="72" t="s">
        <v>250</v>
      </c>
      <c r="D61" s="143">
        <v>753883716.89108479</v>
      </c>
      <c r="E61" s="143">
        <v>3430809851.323843</v>
      </c>
      <c r="F61" s="122">
        <v>0.4190763437211143</v>
      </c>
      <c r="G61" s="122">
        <v>0.24252017588655816</v>
      </c>
      <c r="H61" s="122">
        <v>0.1164100954780873</v>
      </c>
      <c r="I61" s="123">
        <v>6.7366715524043941E-2</v>
      </c>
      <c r="J61" s="75"/>
      <c r="K61" s="75"/>
      <c r="L61" s="75"/>
      <c r="M61" s="75"/>
      <c r="N61" s="75"/>
      <c r="P61" s="120"/>
      <c r="Q61" s="120"/>
      <c r="R61" s="2"/>
    </row>
    <row r="62" spans="1:18" ht="12.75" customHeight="1">
      <c r="A62" s="73">
        <v>2034</v>
      </c>
      <c r="B62" s="72" t="s">
        <v>262</v>
      </c>
      <c r="C62" s="72" t="s">
        <v>250</v>
      </c>
      <c r="D62" s="143">
        <v>716536189.86445403</v>
      </c>
      <c r="E62" s="143">
        <v>3268028154.4991126</v>
      </c>
      <c r="F62" s="122">
        <v>0.41874945310622419</v>
      </c>
      <c r="G62" s="122">
        <v>0.24206692499601121</v>
      </c>
      <c r="H62" s="122">
        <v>0.11631929252950675</v>
      </c>
      <c r="I62" s="123">
        <v>6.7240812498891994E-2</v>
      </c>
      <c r="J62" s="75"/>
      <c r="K62" s="75"/>
      <c r="L62" s="75"/>
      <c r="M62" s="75"/>
      <c r="N62" s="75"/>
      <c r="P62" s="120"/>
      <c r="Q62" s="120"/>
      <c r="R62" s="2"/>
    </row>
    <row r="63" spans="1:18" ht="12.75" customHeight="1">
      <c r="A63" s="73">
        <v>2035</v>
      </c>
      <c r="B63" s="72" t="s">
        <v>262</v>
      </c>
      <c r="C63" s="72" t="s">
        <v>250</v>
      </c>
      <c r="D63" s="143">
        <v>673686474.88211417</v>
      </c>
      <c r="E63" s="143">
        <v>3079168398.6101732</v>
      </c>
      <c r="F63" s="122">
        <v>0.41838204125965273</v>
      </c>
      <c r="G63" s="122">
        <v>0.24160194607229538</v>
      </c>
      <c r="H63" s="122">
        <v>0.11621723368323686</v>
      </c>
      <c r="I63" s="123">
        <v>6.7111651686748722E-2</v>
      </c>
      <c r="J63" s="75"/>
      <c r="K63" s="75"/>
      <c r="L63" s="75"/>
      <c r="M63" s="75"/>
      <c r="N63" s="75"/>
      <c r="P63" s="120"/>
      <c r="Q63" s="120"/>
      <c r="R63" s="2"/>
    </row>
    <row r="64" spans="1:18" ht="12.75" customHeight="1">
      <c r="A64" s="73">
        <v>2036</v>
      </c>
      <c r="B64" s="72" t="s">
        <v>262</v>
      </c>
      <c r="C64" s="72" t="s">
        <v>250</v>
      </c>
      <c r="D64" s="143">
        <v>627033806.75463676</v>
      </c>
      <c r="E64" s="143">
        <v>2871895703.304285</v>
      </c>
      <c r="F64" s="122">
        <v>0.4179699376258223</v>
      </c>
      <c r="G64" s="122">
        <v>0.24111073785940254</v>
      </c>
      <c r="H64" s="122">
        <v>0.11610276045161731</v>
      </c>
      <c r="I64" s="123">
        <v>6.6975204960945139E-2</v>
      </c>
      <c r="J64" s="75"/>
      <c r="K64" s="75"/>
      <c r="L64" s="75"/>
      <c r="M64" s="75"/>
      <c r="N64" s="75"/>
      <c r="P64" s="120"/>
      <c r="Q64" s="120"/>
      <c r="R64" s="2"/>
    </row>
    <row r="65" spans="1:18" ht="12.75" customHeight="1">
      <c r="A65" s="73">
        <v>2037</v>
      </c>
      <c r="B65" s="72" t="s">
        <v>262</v>
      </c>
      <c r="C65" s="72" t="s">
        <v>250</v>
      </c>
      <c r="D65" s="143">
        <v>577540322.84561062</v>
      </c>
      <c r="E65" s="143">
        <v>2650560285.6126781</v>
      </c>
      <c r="F65" s="122">
        <v>0.41752358920171145</v>
      </c>
      <c r="G65" s="122">
        <v>0.24061523370344598</v>
      </c>
      <c r="H65" s="122">
        <v>0.11597877477825322</v>
      </c>
      <c r="I65" s="123">
        <v>6.6837564917623896E-2</v>
      </c>
      <c r="J65" s="75"/>
      <c r="K65" s="75"/>
      <c r="L65" s="75"/>
      <c r="M65" s="75"/>
      <c r="N65" s="75"/>
      <c r="P65" s="120"/>
      <c r="Q65" s="120"/>
      <c r="R65" s="2"/>
    </row>
    <row r="66" spans="1:18" ht="12.75" customHeight="1">
      <c r="A66" s="73">
        <v>2038</v>
      </c>
      <c r="B66" s="72" t="s">
        <v>262</v>
      </c>
      <c r="C66" s="72" t="s">
        <v>250</v>
      </c>
      <c r="D66" s="143">
        <v>525438000.55158174</v>
      </c>
      <c r="E66" s="143">
        <v>2416191821.7482562</v>
      </c>
      <c r="F66" s="122">
        <v>0.41707042763678204</v>
      </c>
      <c r="G66" s="122">
        <v>0.24011913925940762</v>
      </c>
      <c r="H66" s="122">
        <v>0.11585289656577277</v>
      </c>
      <c r="I66" s="123">
        <v>6.6699760905390967E-2</v>
      </c>
      <c r="J66" s="75"/>
      <c r="K66" s="75"/>
      <c r="L66" s="75"/>
      <c r="M66" s="75"/>
      <c r="N66" s="75"/>
      <c r="P66" s="120"/>
      <c r="Q66" s="120"/>
      <c r="R66" s="2"/>
    </row>
    <row r="67" spans="1:18" ht="12.75" customHeight="1">
      <c r="A67" s="73">
        <v>2039</v>
      </c>
      <c r="B67" s="72" t="s">
        <v>262</v>
      </c>
      <c r="C67" s="72" t="s">
        <v>250</v>
      </c>
      <c r="D67" s="143">
        <v>471542088.99732929</v>
      </c>
      <c r="E67" s="143">
        <v>2172516335.2548261</v>
      </c>
      <c r="F67" s="122">
        <v>0.41663957707788862</v>
      </c>
      <c r="G67" s="122">
        <v>0.23965223104038194</v>
      </c>
      <c r="H67" s="122">
        <v>0.11573321585496904</v>
      </c>
      <c r="I67" s="123">
        <v>6.6570064177883845E-2</v>
      </c>
      <c r="J67" s="75"/>
      <c r="K67" s="75"/>
      <c r="L67" s="75"/>
      <c r="M67" s="75"/>
      <c r="N67" s="75"/>
      <c r="P67" s="120"/>
      <c r="Q67" s="120"/>
      <c r="R67" s="2"/>
    </row>
    <row r="68" spans="1:18" ht="12.75" customHeight="1">
      <c r="A68" s="73">
        <v>2040</v>
      </c>
      <c r="B68" s="72" t="s">
        <v>262</v>
      </c>
      <c r="C68" s="72" t="s">
        <v>250</v>
      </c>
      <c r="D68" s="143">
        <v>439486905.21841931</v>
      </c>
      <c r="E68" s="143">
        <v>2028618587.1463797</v>
      </c>
      <c r="F68" s="122">
        <v>0.41620447020992896</v>
      </c>
      <c r="G68" s="122">
        <v>0.2391864422123689</v>
      </c>
      <c r="H68" s="122">
        <v>0.11561235283609138</v>
      </c>
      <c r="I68" s="123">
        <v>6.6440678392324704E-2</v>
      </c>
      <c r="J68" s="75"/>
      <c r="K68" s="75"/>
      <c r="L68" s="75"/>
      <c r="M68" s="75"/>
      <c r="N68" s="75"/>
      <c r="P68" s="120"/>
      <c r="Q68" s="120"/>
      <c r="R68" s="2"/>
    </row>
    <row r="69" spans="1:18" ht="12.75" customHeight="1">
      <c r="A69" s="73">
        <v>2020</v>
      </c>
      <c r="B69" s="72" t="s">
        <v>263</v>
      </c>
      <c r="C69" s="72" t="s">
        <v>250</v>
      </c>
      <c r="D69" s="143">
        <v>1660240.2077250043</v>
      </c>
      <c r="E69" s="143">
        <v>6444890.9058681866</v>
      </c>
      <c r="F69" s="122">
        <v>0.6030116254489295</v>
      </c>
      <c r="G69" s="122">
        <v>0.36295913130762092</v>
      </c>
      <c r="H69" s="122">
        <v>0.16750322929136929</v>
      </c>
      <c r="I69" s="123">
        <v>0.10082198091878357</v>
      </c>
      <c r="J69" s="75"/>
      <c r="K69" s="75"/>
      <c r="L69" s="75"/>
      <c r="M69" s="75"/>
      <c r="N69" s="75"/>
      <c r="P69" s="120"/>
      <c r="Q69" s="120"/>
      <c r="R69" s="2"/>
    </row>
    <row r="70" spans="1:18" ht="12.75" customHeight="1">
      <c r="A70" s="73">
        <v>2021</v>
      </c>
      <c r="B70" s="72" t="s">
        <v>263</v>
      </c>
      <c r="C70" s="72" t="s">
        <v>250</v>
      </c>
      <c r="D70" s="143">
        <v>2540918.3905159915</v>
      </c>
      <c r="E70" s="143">
        <v>9837500.1156016439</v>
      </c>
      <c r="F70" s="122">
        <v>0.63295402487262165</v>
      </c>
      <c r="G70" s="122">
        <v>0.37961145928923168</v>
      </c>
      <c r="H70" s="122">
        <v>0.17582056246461711</v>
      </c>
      <c r="I70" s="123">
        <v>0.10544762758034211</v>
      </c>
      <c r="J70" s="75"/>
      <c r="K70" s="75"/>
      <c r="L70" s="75"/>
      <c r="M70" s="75"/>
      <c r="N70" s="75"/>
      <c r="P70" s="120"/>
      <c r="Q70" s="120"/>
      <c r="R70" s="2"/>
    </row>
    <row r="71" spans="1:18" ht="12.75" customHeight="1">
      <c r="A71" s="73">
        <v>2022</v>
      </c>
      <c r="B71" s="72" t="s">
        <v>263</v>
      </c>
      <c r="C71" s="72" t="s">
        <v>250</v>
      </c>
      <c r="D71" s="143">
        <v>3999244.2762997877</v>
      </c>
      <c r="E71" s="143">
        <v>15445268.269406145</v>
      </c>
      <c r="F71" s="122">
        <v>0.64850818841446711</v>
      </c>
      <c r="G71" s="122">
        <v>0.38779226974238423</v>
      </c>
      <c r="H71" s="122">
        <v>0.18014116344846315</v>
      </c>
      <c r="I71" s="123">
        <v>0.10772007492844005</v>
      </c>
      <c r="J71" s="75"/>
      <c r="K71" s="75"/>
      <c r="L71" s="75"/>
      <c r="M71" s="75"/>
      <c r="N71" s="75"/>
      <c r="P71" s="120"/>
      <c r="Q71" s="120"/>
      <c r="R71" s="2"/>
    </row>
    <row r="72" spans="1:18" ht="12.75" customHeight="1">
      <c r="A72" s="73">
        <v>2023</v>
      </c>
      <c r="B72" s="72" t="s">
        <v>263</v>
      </c>
      <c r="C72" s="72" t="s">
        <v>250</v>
      </c>
      <c r="D72" s="143">
        <v>5738994.4451301899</v>
      </c>
      <c r="E72" s="143">
        <v>22112769.237896174</v>
      </c>
      <c r="F72" s="122">
        <v>0.65650838933127209</v>
      </c>
      <c r="G72" s="122">
        <v>0.39155904828296467</v>
      </c>
      <c r="H72" s="122">
        <v>0.18236344148090891</v>
      </c>
      <c r="I72" s="123">
        <v>0.10876640230082352</v>
      </c>
      <c r="J72" s="75"/>
      <c r="K72" s="75"/>
      <c r="L72" s="75"/>
      <c r="M72" s="75"/>
      <c r="N72" s="75"/>
      <c r="P72" s="120"/>
      <c r="Q72" s="120"/>
      <c r="R72" s="2"/>
    </row>
    <row r="73" spans="1:18" ht="12.75" customHeight="1">
      <c r="A73" s="73">
        <v>2024</v>
      </c>
      <c r="B73" s="72" t="s">
        <v>263</v>
      </c>
      <c r="C73" s="72" t="s">
        <v>250</v>
      </c>
      <c r="D73" s="143">
        <v>7748481.1221473934</v>
      </c>
      <c r="E73" s="143">
        <v>29790196.323045671</v>
      </c>
      <c r="F73" s="122">
        <v>0.65860137180482503</v>
      </c>
      <c r="G73" s="122">
        <v>0.39187167481983415</v>
      </c>
      <c r="H73" s="122">
        <v>0.18294482550134031</v>
      </c>
      <c r="I73" s="123">
        <v>0.10885324300550947</v>
      </c>
      <c r="J73" s="75"/>
      <c r="K73" s="75"/>
      <c r="L73" s="75"/>
      <c r="M73" s="75"/>
      <c r="N73" s="75"/>
      <c r="P73" s="120"/>
      <c r="Q73" s="120"/>
      <c r="R73" s="2"/>
    </row>
    <row r="74" spans="1:18" ht="12.75" customHeight="1">
      <c r="A74" s="73">
        <v>2025</v>
      </c>
      <c r="B74" s="72" t="s">
        <v>263</v>
      </c>
      <c r="C74" s="72" t="s">
        <v>250</v>
      </c>
      <c r="D74" s="143">
        <v>9986783.4807328377</v>
      </c>
      <c r="E74" s="143">
        <v>38316495.687625006</v>
      </c>
      <c r="F74" s="122">
        <v>0.65600564470337963</v>
      </c>
      <c r="G74" s="122">
        <v>0.38945373356440066</v>
      </c>
      <c r="H74" s="122">
        <v>0.18222379019538323</v>
      </c>
      <c r="I74" s="123">
        <v>0.10818159265677799</v>
      </c>
      <c r="J74" s="75"/>
      <c r="K74" s="75"/>
      <c r="L74" s="75"/>
      <c r="M74" s="75"/>
      <c r="N74" s="75"/>
      <c r="P74" s="120"/>
      <c r="Q74" s="120"/>
      <c r="R74" s="2"/>
    </row>
    <row r="75" spans="1:18" ht="12.75" customHeight="1">
      <c r="A75" s="73">
        <v>2026</v>
      </c>
      <c r="B75" s="72" t="s">
        <v>263</v>
      </c>
      <c r="C75" s="72" t="s">
        <v>250</v>
      </c>
      <c r="D75" s="143">
        <v>12711669.879862741</v>
      </c>
      <c r="E75" s="143">
        <v>48676017.46244885</v>
      </c>
      <c r="F75" s="122">
        <v>0.65236071987373856</v>
      </c>
      <c r="G75" s="122">
        <v>0.38646595373726145</v>
      </c>
      <c r="H75" s="122">
        <v>0.18121131107603852</v>
      </c>
      <c r="I75" s="123">
        <v>0.10735165381590597</v>
      </c>
      <c r="J75" s="75"/>
      <c r="K75" s="75"/>
      <c r="L75" s="75"/>
      <c r="M75" s="75"/>
      <c r="N75" s="75"/>
      <c r="P75" s="120"/>
      <c r="Q75" s="120"/>
      <c r="R75" s="2"/>
    </row>
    <row r="76" spans="1:18" ht="12.75" customHeight="1">
      <c r="A76" s="73">
        <v>2027</v>
      </c>
      <c r="B76" s="72" t="s">
        <v>263</v>
      </c>
      <c r="C76" s="72" t="s">
        <v>250</v>
      </c>
      <c r="D76" s="143">
        <v>16213309.514867067</v>
      </c>
      <c r="E76" s="143">
        <v>61969923.459041029</v>
      </c>
      <c r="F76" s="122">
        <v>0.6495836053502474</v>
      </c>
      <c r="G76" s="122">
        <v>0.38403804791328128</v>
      </c>
      <c r="H76" s="122">
        <v>0.18043989037506872</v>
      </c>
      <c r="I76" s="123">
        <v>0.10667723553146703</v>
      </c>
      <c r="J76" s="75"/>
      <c r="K76" s="75"/>
      <c r="L76" s="75"/>
      <c r="M76" s="75"/>
      <c r="N76" s="75"/>
      <c r="P76" s="120"/>
      <c r="Q76" s="120"/>
      <c r="R76" s="2"/>
    </row>
    <row r="77" spans="1:18" ht="12.75" customHeight="1">
      <c r="A77" s="73">
        <v>2028</v>
      </c>
      <c r="B77" s="72" t="s">
        <v>263</v>
      </c>
      <c r="C77" s="72" t="s">
        <v>250</v>
      </c>
      <c r="D77" s="143">
        <v>20493758.027839188</v>
      </c>
      <c r="E77" s="143">
        <v>78193111.646012813</v>
      </c>
      <c r="F77" s="122">
        <v>0.64757566150113588</v>
      </c>
      <c r="G77" s="122">
        <v>0.38210483121574323</v>
      </c>
      <c r="H77" s="122">
        <v>0.17988212819475999</v>
      </c>
      <c r="I77" s="123">
        <v>0.10614023089326204</v>
      </c>
      <c r="J77" s="75"/>
      <c r="K77" s="75"/>
      <c r="L77" s="75"/>
      <c r="M77" s="75"/>
      <c r="N77" s="75"/>
      <c r="P77" s="120"/>
      <c r="Q77" s="120"/>
      <c r="R77" s="2"/>
    </row>
    <row r="78" spans="1:18" ht="12.75" customHeight="1">
      <c r="A78" s="73">
        <v>2029</v>
      </c>
      <c r="B78" s="72" t="s">
        <v>263</v>
      </c>
      <c r="C78" s="72" t="s">
        <v>250</v>
      </c>
      <c r="D78" s="143">
        <v>25556842.523931257</v>
      </c>
      <c r="E78" s="143">
        <v>97348458.492880702</v>
      </c>
      <c r="F78" s="122">
        <v>0.64610123856287793</v>
      </c>
      <c r="G78" s="122">
        <v>0.38052108128551171</v>
      </c>
      <c r="H78" s="122">
        <v>0.1794725662674661</v>
      </c>
      <c r="I78" s="123">
        <v>0.10570030035708659</v>
      </c>
      <c r="J78" s="75"/>
      <c r="K78" s="75"/>
      <c r="L78" s="75"/>
      <c r="M78" s="75"/>
      <c r="N78" s="75"/>
      <c r="P78" s="120"/>
      <c r="Q78" s="120"/>
      <c r="R78" s="2"/>
    </row>
    <row r="79" spans="1:18" ht="12.75" customHeight="1">
      <c r="A79" s="73">
        <v>2030</v>
      </c>
      <c r="B79" s="72" t="s">
        <v>263</v>
      </c>
      <c r="C79" s="72" t="s">
        <v>250</v>
      </c>
      <c r="D79" s="143">
        <v>31310119.289197262</v>
      </c>
      <c r="E79" s="143">
        <v>119073740.19078082</v>
      </c>
      <c r="F79" s="122">
        <v>0.64503158938127614</v>
      </c>
      <c r="G79" s="122">
        <v>0.37920607949006585</v>
      </c>
      <c r="H79" s="122">
        <v>0.17917544149479891</v>
      </c>
      <c r="I79" s="123">
        <v>0.10533502208057387</v>
      </c>
      <c r="J79" s="75"/>
      <c r="K79" s="75"/>
      <c r="L79" s="75"/>
      <c r="M79" s="75"/>
      <c r="N79" s="75"/>
      <c r="P79" s="120"/>
      <c r="Q79" s="120"/>
      <c r="R79" s="2"/>
    </row>
    <row r="80" spans="1:18" ht="12.75" customHeight="1">
      <c r="A80" s="73">
        <v>2031</v>
      </c>
      <c r="B80" s="72" t="s">
        <v>263</v>
      </c>
      <c r="C80" s="72" t="s">
        <v>250</v>
      </c>
      <c r="D80" s="143">
        <v>37242659.022954203</v>
      </c>
      <c r="E80" s="143">
        <v>141420735.4127056</v>
      </c>
      <c r="F80" s="122">
        <v>0.64424614235901567</v>
      </c>
      <c r="G80" s="122">
        <v>0.37808531411251595</v>
      </c>
      <c r="H80" s="122">
        <v>0.17895726176639326</v>
      </c>
      <c r="I80" s="123">
        <v>0.10502369836458776</v>
      </c>
      <c r="J80" s="75"/>
      <c r="K80" s="75"/>
      <c r="L80" s="75"/>
      <c r="M80" s="75"/>
      <c r="N80" s="75"/>
      <c r="P80" s="120"/>
      <c r="Q80" s="120"/>
      <c r="R80" s="2"/>
    </row>
    <row r="81" spans="1:18" ht="12.75" customHeight="1">
      <c r="A81" s="73">
        <v>2032</v>
      </c>
      <c r="B81" s="72" t="s">
        <v>263</v>
      </c>
      <c r="C81" s="72" t="s">
        <v>250</v>
      </c>
      <c r="D81" s="143">
        <v>42935553.927944332</v>
      </c>
      <c r="E81" s="143">
        <v>162802096.2803987</v>
      </c>
      <c r="F81" s="122">
        <v>0.64367578342110698</v>
      </c>
      <c r="G81" s="122">
        <v>0.3771150725465211</v>
      </c>
      <c r="H81" s="122">
        <v>0.17879882872808528</v>
      </c>
      <c r="I81" s="123">
        <v>0.10475418681847808</v>
      </c>
      <c r="J81" s="75"/>
      <c r="K81" s="75"/>
      <c r="L81" s="75"/>
      <c r="M81" s="75"/>
      <c r="N81" s="75"/>
      <c r="P81" s="120"/>
      <c r="Q81" s="120"/>
      <c r="R81" s="2"/>
    </row>
    <row r="82" spans="1:18" ht="12.75" customHeight="1">
      <c r="A82" s="73">
        <v>2033</v>
      </c>
      <c r="B82" s="72" t="s">
        <v>263</v>
      </c>
      <c r="C82" s="72" t="s">
        <v>250</v>
      </c>
      <c r="D82" s="143">
        <v>48352757.981093571</v>
      </c>
      <c r="E82" s="143">
        <v>183088865.19131604</v>
      </c>
      <c r="F82" s="122">
        <v>0.64322645259382549</v>
      </c>
      <c r="G82" s="122">
        <v>0.3762378279562722</v>
      </c>
      <c r="H82" s="122">
        <v>0.17867401460939591</v>
      </c>
      <c r="I82" s="123">
        <v>0.10451050776563113</v>
      </c>
      <c r="J82" s="75"/>
      <c r="K82" s="75"/>
      <c r="L82" s="75"/>
      <c r="M82" s="75"/>
      <c r="N82" s="75"/>
      <c r="P82" s="120"/>
      <c r="Q82" s="120"/>
      <c r="R82" s="2"/>
    </row>
    <row r="83" spans="1:18" ht="12.75" customHeight="1">
      <c r="A83" s="73">
        <v>2034</v>
      </c>
      <c r="B83" s="72" t="s">
        <v>263</v>
      </c>
      <c r="C83" s="72" t="s">
        <v>250</v>
      </c>
      <c r="D83" s="143">
        <v>53462829.673291214</v>
      </c>
      <c r="E83" s="143">
        <v>202169537.35014212</v>
      </c>
      <c r="F83" s="122">
        <v>0.64286404834092248</v>
      </c>
      <c r="G83" s="122">
        <v>0.37543173862610396</v>
      </c>
      <c r="H83" s="122">
        <v>0.17857334676136738</v>
      </c>
      <c r="I83" s="123">
        <v>0.10428659406280667</v>
      </c>
      <c r="J83" s="75"/>
      <c r="K83" s="75"/>
      <c r="L83" s="75"/>
      <c r="M83" s="75"/>
      <c r="N83" s="75"/>
      <c r="P83" s="120"/>
      <c r="Q83" s="120"/>
      <c r="R83" s="2"/>
    </row>
    <row r="84" spans="1:18" ht="12.75" customHeight="1">
      <c r="A84" s="73">
        <v>2035</v>
      </c>
      <c r="B84" s="72" t="s">
        <v>263</v>
      </c>
      <c r="C84" s="72" t="s">
        <v>250</v>
      </c>
      <c r="D84" s="143">
        <v>58284571.794976003</v>
      </c>
      <c r="E84" s="143">
        <v>220122322.453435</v>
      </c>
      <c r="F84" s="122">
        <v>0.64256209531297781</v>
      </c>
      <c r="G84" s="122">
        <v>0.3746797860249978</v>
      </c>
      <c r="H84" s="122">
        <v>0.17848947092027162</v>
      </c>
      <c r="I84" s="123">
        <v>0.10407771834027717</v>
      </c>
      <c r="J84" s="75"/>
      <c r="K84" s="75"/>
      <c r="L84" s="75"/>
      <c r="M84" s="75"/>
      <c r="N84" s="75"/>
      <c r="P84" s="120"/>
      <c r="Q84" s="120"/>
      <c r="R84" s="2"/>
    </row>
    <row r="85" spans="1:18" ht="12.75" customHeight="1">
      <c r="A85" s="73">
        <v>2036</v>
      </c>
      <c r="B85" s="72" t="s">
        <v>263</v>
      </c>
      <c r="C85" s="72" t="s">
        <v>250</v>
      </c>
      <c r="D85" s="143">
        <v>62776112.710942201</v>
      </c>
      <c r="E85" s="143">
        <v>236795605.06951243</v>
      </c>
      <c r="F85" s="122">
        <v>0.64231122565241261</v>
      </c>
      <c r="G85" s="122">
        <v>0.37397518519611728</v>
      </c>
      <c r="H85" s="122">
        <v>0.17841978490344795</v>
      </c>
      <c r="I85" s="123">
        <v>0.10388199588781034</v>
      </c>
      <c r="J85" s="75"/>
      <c r="K85" s="75"/>
      <c r="L85" s="75"/>
      <c r="M85" s="75"/>
      <c r="N85" s="75"/>
      <c r="P85" s="120"/>
      <c r="Q85" s="120"/>
      <c r="R85" s="2"/>
    </row>
    <row r="86" spans="1:18" ht="12.75" customHeight="1">
      <c r="A86" s="73">
        <v>2037</v>
      </c>
      <c r="B86" s="72" t="s">
        <v>263</v>
      </c>
      <c r="C86" s="72" t="s">
        <v>250</v>
      </c>
      <c r="D86" s="143">
        <v>66868551.581329674</v>
      </c>
      <c r="E86" s="143">
        <v>251936155.38043672</v>
      </c>
      <c r="F86" s="122">
        <v>0.64210540439944663</v>
      </c>
      <c r="G86" s="122">
        <v>0.37331325142649807</v>
      </c>
      <c r="H86" s="122">
        <v>0.1783626123331796</v>
      </c>
      <c r="I86" s="123">
        <v>0.10369812539624947</v>
      </c>
      <c r="J86" s="75"/>
      <c r="K86" s="75"/>
      <c r="L86" s="75"/>
      <c r="M86" s="75"/>
      <c r="N86" s="75"/>
      <c r="P86" s="120"/>
      <c r="Q86" s="120"/>
      <c r="R86" s="2"/>
    </row>
    <row r="87" spans="1:18" ht="12.75" customHeight="1">
      <c r="A87" s="73">
        <v>2038</v>
      </c>
      <c r="B87" s="72" t="s">
        <v>263</v>
      </c>
      <c r="C87" s="72" t="s">
        <v>250</v>
      </c>
      <c r="D87" s="143">
        <v>70565514.685421765</v>
      </c>
      <c r="E87" s="143">
        <v>265564356.96279013</v>
      </c>
      <c r="F87" s="122">
        <v>0.64193877254115816</v>
      </c>
      <c r="G87" s="122">
        <v>0.37268953988383385</v>
      </c>
      <c r="H87" s="122">
        <v>0.17831632570587727</v>
      </c>
      <c r="I87" s="123">
        <v>0.10352487218995386</v>
      </c>
      <c r="J87" s="75"/>
      <c r="K87" s="75"/>
      <c r="L87" s="75"/>
      <c r="M87" s="75"/>
      <c r="N87" s="75"/>
      <c r="P87" s="120"/>
      <c r="Q87" s="120"/>
      <c r="R87" s="2"/>
    </row>
    <row r="88" spans="1:18" ht="12.75" customHeight="1">
      <c r="A88" s="73">
        <v>2039</v>
      </c>
      <c r="B88" s="72" t="s">
        <v>263</v>
      </c>
      <c r="C88" s="72" t="s">
        <v>250</v>
      </c>
      <c r="D88" s="143">
        <v>73878180.79098554</v>
      </c>
      <c r="E88" s="143">
        <v>277728405.35319793</v>
      </c>
      <c r="F88" s="122">
        <v>0.64180623147986671</v>
      </c>
      <c r="G88" s="122">
        <v>0.37210014821926118</v>
      </c>
      <c r="H88" s="122">
        <v>0.17827950874440743</v>
      </c>
      <c r="I88" s="123">
        <v>0.1033611522831281</v>
      </c>
      <c r="J88" s="75"/>
      <c r="K88" s="75"/>
      <c r="L88" s="75"/>
      <c r="M88" s="75"/>
      <c r="N88" s="75"/>
      <c r="P88" s="120"/>
      <c r="Q88" s="120"/>
      <c r="R88" s="2"/>
    </row>
    <row r="89" spans="1:18" ht="12.75" customHeight="1">
      <c r="A89" s="73">
        <v>2040</v>
      </c>
      <c r="B89" s="72" t="s">
        <v>263</v>
      </c>
      <c r="C89" s="72" t="s">
        <v>250</v>
      </c>
      <c r="D89" s="143">
        <v>76824980.424849123</v>
      </c>
      <c r="E89" s="143">
        <v>288503088.68034208</v>
      </c>
      <c r="F89" s="122">
        <v>0.64170368258247823</v>
      </c>
      <c r="G89" s="122">
        <v>0.37154185277856017</v>
      </c>
      <c r="H89" s="122">
        <v>0.17825102293957729</v>
      </c>
      <c r="I89" s="123">
        <v>0.1032060702162667</v>
      </c>
      <c r="J89" s="75"/>
      <c r="K89" s="75"/>
      <c r="L89" s="75"/>
      <c r="M89" s="75"/>
      <c r="N89" s="75"/>
      <c r="P89" s="120"/>
      <c r="Q89" s="120"/>
      <c r="R89" s="2"/>
    </row>
    <row r="90" spans="1:18" ht="12.75" customHeight="1">
      <c r="J90" s="2"/>
      <c r="K90" s="2"/>
      <c r="L90" s="2"/>
      <c r="M90" s="2"/>
      <c r="N90" s="2"/>
      <c r="P90" s="121"/>
      <c r="Q90" s="121"/>
      <c r="R9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="90" zoomScaleNormal="90" workbookViewId="0"/>
  </sheetViews>
  <sheetFormatPr defaultRowHeight="15.75" customHeight="1"/>
  <cols>
    <col min="1" max="1" width="5.5703125" bestFit="1" customWidth="1"/>
    <col min="2" max="2" width="15.85546875" bestFit="1" customWidth="1"/>
    <col min="3" max="3" width="15.85546875" customWidth="1"/>
    <col min="4" max="4" width="12.7109375" style="133" bestFit="1" customWidth="1"/>
    <col min="5" max="5" width="23.7109375" style="133" bestFit="1" customWidth="1"/>
    <col min="6" max="6" width="13.7109375" bestFit="1" customWidth="1"/>
    <col min="7" max="7" width="26.28515625" bestFit="1" customWidth="1"/>
    <col min="8" max="8" width="15.28515625" bestFit="1" customWidth="1"/>
    <col min="9" max="9" width="27.85546875" bestFit="1" customWidth="1"/>
  </cols>
  <sheetData>
    <row r="1" spans="1:9" ht="15.75" customHeight="1">
      <c r="A1" s="65" t="s">
        <v>206</v>
      </c>
      <c r="B1" s="65" t="s">
        <v>207</v>
      </c>
      <c r="C1" s="56" t="s">
        <v>131</v>
      </c>
      <c r="D1" s="138" t="s">
        <v>184</v>
      </c>
      <c r="E1" s="138" t="s">
        <v>185</v>
      </c>
      <c r="F1" s="68" t="s">
        <v>187</v>
      </c>
      <c r="G1" s="68" t="s">
        <v>197</v>
      </c>
      <c r="H1" s="68" t="s">
        <v>248</v>
      </c>
      <c r="I1" s="68" t="s">
        <v>249</v>
      </c>
    </row>
    <row r="2" spans="1:9" ht="15.75" customHeight="1">
      <c r="A2" s="70">
        <v>2020</v>
      </c>
      <c r="B2" s="69" t="s">
        <v>262</v>
      </c>
      <c r="C2" s="87" t="s">
        <v>103</v>
      </c>
      <c r="D2" s="139">
        <v>75359430.047707021</v>
      </c>
      <c r="E2" s="139">
        <v>330534100.30209309</v>
      </c>
      <c r="F2" s="124">
        <v>0.64974210393934195</v>
      </c>
      <c r="G2" s="124">
        <v>0.72590464953931311</v>
      </c>
      <c r="H2" s="124">
        <v>0.18048391776092831</v>
      </c>
      <c r="I2" s="124">
        <v>0.20164018042758694</v>
      </c>
    </row>
    <row r="3" spans="1:9" ht="15.75" customHeight="1">
      <c r="A3" s="70">
        <v>2021</v>
      </c>
      <c r="B3" s="69" t="s">
        <v>262</v>
      </c>
      <c r="C3" s="87" t="s">
        <v>103</v>
      </c>
      <c r="D3" s="139">
        <v>175839264.59115279</v>
      </c>
      <c r="E3" s="139">
        <v>774027053.40313363</v>
      </c>
      <c r="F3" s="124">
        <v>0.6445660006206918</v>
      </c>
      <c r="G3" s="124">
        <v>0.72045045084811943</v>
      </c>
      <c r="H3" s="124">
        <v>0.17904611128352549</v>
      </c>
      <c r="I3" s="124">
        <v>0.20012512523558873</v>
      </c>
    </row>
    <row r="4" spans="1:9" ht="15.75" customHeight="1">
      <c r="A4" s="70">
        <v>2022</v>
      </c>
      <c r="B4" s="69" t="s">
        <v>262</v>
      </c>
      <c r="C4" s="87" t="s">
        <v>103</v>
      </c>
      <c r="D4" s="139">
        <v>284966836.28688449</v>
      </c>
      <c r="E4" s="139">
        <v>1258701671.3324752</v>
      </c>
      <c r="F4" s="124">
        <v>0.64123775184076581</v>
      </c>
      <c r="G4" s="124">
        <v>0.71704097378952014</v>
      </c>
      <c r="H4" s="124">
        <v>0.17812159773354605</v>
      </c>
      <c r="I4" s="124">
        <v>0.19917804827486674</v>
      </c>
    </row>
    <row r="5" spans="1:9" ht="15.75" customHeight="1">
      <c r="A5" s="70">
        <v>2023</v>
      </c>
      <c r="B5" s="69" t="s">
        <v>262</v>
      </c>
      <c r="C5" s="87" t="s">
        <v>103</v>
      </c>
      <c r="D5" s="139">
        <v>430091879.77854139</v>
      </c>
      <c r="E5" s="139">
        <v>1905948884.0425758</v>
      </c>
      <c r="F5" s="124">
        <v>0.63875394278949549</v>
      </c>
      <c r="G5" s="124">
        <v>0.71455819897094941</v>
      </c>
      <c r="H5" s="124">
        <v>0.17743165077485984</v>
      </c>
      <c r="I5" s="124">
        <v>0.19848838860304149</v>
      </c>
    </row>
    <row r="6" spans="1:9" ht="15.75" customHeight="1">
      <c r="A6" s="70">
        <v>2024</v>
      </c>
      <c r="B6" s="69" t="s">
        <v>262</v>
      </c>
      <c r="C6" s="87" t="s">
        <v>103</v>
      </c>
      <c r="D6" s="139">
        <v>588321030.49329531</v>
      </c>
      <c r="E6" s="139">
        <v>2615321244.0086389</v>
      </c>
      <c r="F6" s="124">
        <v>0.63660723781107109</v>
      </c>
      <c r="G6" s="124">
        <v>0.71243702391108465</v>
      </c>
      <c r="H6" s="124">
        <v>0.17683534383640867</v>
      </c>
      <c r="I6" s="124">
        <v>0.19789917330863463</v>
      </c>
    </row>
    <row r="7" spans="1:9" ht="15.75" customHeight="1">
      <c r="A7" s="70">
        <v>2025</v>
      </c>
      <c r="B7" s="69" t="s">
        <v>262</v>
      </c>
      <c r="C7" s="87" t="s">
        <v>103</v>
      </c>
      <c r="D7" s="139">
        <v>755183210.71199501</v>
      </c>
      <c r="E7" s="139">
        <v>3367192122.3778033</v>
      </c>
      <c r="F7" s="124">
        <v>0.63459981756966255</v>
      </c>
      <c r="G7" s="124">
        <v>0.71045771256874413</v>
      </c>
      <c r="H7" s="124">
        <v>0.17627772710268411</v>
      </c>
      <c r="I7" s="124">
        <v>0.19734936460242897</v>
      </c>
    </row>
    <row r="8" spans="1:9" ht="15.75" customHeight="1">
      <c r="A8" s="70">
        <v>2026</v>
      </c>
      <c r="B8" s="69" t="s">
        <v>262</v>
      </c>
      <c r="C8" s="87" t="s">
        <v>103</v>
      </c>
      <c r="D8" s="139">
        <v>937226650.80110657</v>
      </c>
      <c r="E8" s="139">
        <v>4190962936.2223282</v>
      </c>
      <c r="F8" s="124">
        <v>0.63258641174069241</v>
      </c>
      <c r="G8" s="124">
        <v>0.70845886659621826</v>
      </c>
      <c r="H8" s="124">
        <v>0.1757184477057479</v>
      </c>
      <c r="I8" s="124">
        <v>0.19679412961006065</v>
      </c>
    </row>
    <row r="9" spans="1:9" ht="15.75" customHeight="1">
      <c r="A9" s="70">
        <v>2027</v>
      </c>
      <c r="B9" s="69" t="s">
        <v>262</v>
      </c>
      <c r="C9" s="87" t="s">
        <v>103</v>
      </c>
      <c r="D9" s="139">
        <v>1143535044.1453385</v>
      </c>
      <c r="E9" s="139">
        <v>5127727792.6593437</v>
      </c>
      <c r="F9" s="124">
        <v>0.63047367980216806</v>
      </c>
      <c r="G9" s="124">
        <v>0.70633689514389253</v>
      </c>
      <c r="H9" s="124">
        <v>0.17513157772282442</v>
      </c>
      <c r="I9" s="124">
        <v>0.19620469309552571</v>
      </c>
    </row>
    <row r="10" spans="1:9" ht="15.75" customHeight="1">
      <c r="A10" s="70">
        <v>2028</v>
      </c>
      <c r="B10" s="69" t="s">
        <v>262</v>
      </c>
      <c r="C10" s="87" t="s">
        <v>103</v>
      </c>
      <c r="D10" s="139">
        <v>1383551042.2755752</v>
      </c>
      <c r="E10" s="139">
        <v>6220612523.0017052</v>
      </c>
      <c r="F10" s="124">
        <v>0.62824371348429986</v>
      </c>
      <c r="G10" s="124">
        <v>0.70407249418086504</v>
      </c>
      <c r="H10" s="124">
        <v>0.17451214263452774</v>
      </c>
      <c r="I10" s="124">
        <v>0.19557569282801804</v>
      </c>
    </row>
    <row r="11" spans="1:9" ht="15.75" customHeight="1">
      <c r="A11" s="70">
        <v>2029</v>
      </c>
      <c r="B11" s="69" t="s">
        <v>262</v>
      </c>
      <c r="C11" s="87" t="s">
        <v>103</v>
      </c>
      <c r="D11" s="139">
        <v>1663092826.4752371</v>
      </c>
      <c r="E11" s="139">
        <v>7496805702.0504398</v>
      </c>
      <c r="F11" s="124">
        <v>0.62591683322681602</v>
      </c>
      <c r="G11" s="124">
        <v>0.70168910348193092</v>
      </c>
      <c r="H11" s="124">
        <v>0.17386578700744892</v>
      </c>
      <c r="I11" s="124">
        <v>0.19491363985609192</v>
      </c>
    </row>
    <row r="12" spans="1:9" ht="15.75" customHeight="1">
      <c r="A12" s="70">
        <v>2030</v>
      </c>
      <c r="B12" s="69" t="s">
        <v>262</v>
      </c>
      <c r="C12" s="87" t="s">
        <v>103</v>
      </c>
      <c r="D12" s="139">
        <v>1986269176.5464225</v>
      </c>
      <c r="E12" s="139">
        <v>8975978334.1673222</v>
      </c>
      <c r="F12" s="124">
        <v>0.62353084093086764</v>
      </c>
      <c r="G12" s="124">
        <v>0.69922972136469363</v>
      </c>
      <c r="H12" s="124">
        <v>0.17320301136968544</v>
      </c>
      <c r="I12" s="124">
        <v>0.19423047815685932</v>
      </c>
    </row>
    <row r="13" spans="1:9" ht="15.75" customHeight="1">
      <c r="A13" s="70">
        <v>2031</v>
      </c>
      <c r="B13" s="69" t="s">
        <v>262</v>
      </c>
      <c r="C13" s="87" t="s">
        <v>103</v>
      </c>
      <c r="D13" s="139">
        <v>2350764568.50846</v>
      </c>
      <c r="E13" s="139">
        <v>10648818083.856115</v>
      </c>
      <c r="F13" s="124">
        <v>0.62110232925868758</v>
      </c>
      <c r="G13" s="124">
        <v>0.69671354074702219</v>
      </c>
      <c r="H13" s="124">
        <v>0.1725284247940799</v>
      </c>
      <c r="I13" s="124">
        <v>0.19353153909639503</v>
      </c>
    </row>
    <row r="14" spans="1:9" ht="15.75" customHeight="1">
      <c r="A14" s="70">
        <v>2032</v>
      </c>
      <c r="B14" s="69" t="s">
        <v>262</v>
      </c>
      <c r="C14" s="87" t="s">
        <v>103</v>
      </c>
      <c r="D14" s="139">
        <v>2730723027.5886688</v>
      </c>
      <c r="E14" s="139">
        <v>12398964996.780489</v>
      </c>
      <c r="F14" s="124">
        <v>0.61865343719200772</v>
      </c>
      <c r="G14" s="124">
        <v>0.69416594067562498</v>
      </c>
      <c r="H14" s="124">
        <v>0.17184817699777991</v>
      </c>
      <c r="I14" s="124">
        <v>0.19282387240989585</v>
      </c>
    </row>
    <row r="15" spans="1:9" ht="15.75" customHeight="1">
      <c r="A15" s="70">
        <v>2033</v>
      </c>
      <c r="B15" s="69" t="s">
        <v>262</v>
      </c>
      <c r="C15" s="87" t="s">
        <v>103</v>
      </c>
      <c r="D15" s="139">
        <v>3145529089.2459965</v>
      </c>
      <c r="E15" s="139">
        <v>14314823288.019073</v>
      </c>
      <c r="F15" s="124">
        <v>0.61617053870237104</v>
      </c>
      <c r="G15" s="124">
        <v>0.69157213409322782</v>
      </c>
      <c r="H15" s="124">
        <v>0.17115848297288089</v>
      </c>
      <c r="I15" s="124">
        <v>0.19210337058145219</v>
      </c>
    </row>
    <row r="16" spans="1:9" ht="15.75" customHeight="1">
      <c r="A16" s="70">
        <v>2034</v>
      </c>
      <c r="B16" s="69" t="s">
        <v>262</v>
      </c>
      <c r="C16" s="87" t="s">
        <v>103</v>
      </c>
      <c r="D16" s="139">
        <v>3587637954.1157126</v>
      </c>
      <c r="E16" s="139">
        <v>16362749025.164591</v>
      </c>
      <c r="F16" s="124">
        <v>0.61369670620243666</v>
      </c>
      <c r="G16" s="124">
        <v>0.68898092435976777</v>
      </c>
      <c r="H16" s="124">
        <v>0.17047130727845464</v>
      </c>
      <c r="I16" s="124">
        <v>0.19138359009993547</v>
      </c>
    </row>
    <row r="17" spans="1:9" ht="15.75" customHeight="1">
      <c r="A17" s="70">
        <v>2035</v>
      </c>
      <c r="B17" s="69" t="s">
        <v>262</v>
      </c>
      <c r="C17" s="87" t="s">
        <v>103</v>
      </c>
      <c r="D17" s="139">
        <v>4040163187.5862904</v>
      </c>
      <c r="E17" s="139">
        <v>18466071794.926178</v>
      </c>
      <c r="F17" s="124">
        <v>0.61126634698728355</v>
      </c>
      <c r="G17" s="124">
        <v>0.68643139407063858</v>
      </c>
      <c r="H17" s="124">
        <v>0.16979620749646765</v>
      </c>
      <c r="I17" s="124">
        <v>0.19067538724184407</v>
      </c>
    </row>
    <row r="18" spans="1:9" ht="15.75" customHeight="1">
      <c r="A18" s="70">
        <v>2036</v>
      </c>
      <c r="B18" s="69" t="s">
        <v>262</v>
      </c>
      <c r="C18" s="87" t="s">
        <v>103</v>
      </c>
      <c r="D18" s="139">
        <v>4487412846.8432999</v>
      </c>
      <c r="E18" s="139">
        <v>20552929578.874607</v>
      </c>
      <c r="F18" s="124">
        <v>0.60891555317061352</v>
      </c>
      <c r="G18" s="124">
        <v>0.68396451930054702</v>
      </c>
      <c r="H18" s="124">
        <v>0.16914320921405929</v>
      </c>
      <c r="I18" s="124">
        <v>0.18999014425015198</v>
      </c>
    </row>
    <row r="19" spans="1:9" ht="15.75" customHeight="1">
      <c r="A19" s="70">
        <v>2037</v>
      </c>
      <c r="B19" s="69" t="s">
        <v>262</v>
      </c>
      <c r="C19" s="87" t="s">
        <v>103</v>
      </c>
      <c r="D19" s="139">
        <v>4911017248.5099068</v>
      </c>
      <c r="E19" s="139">
        <v>22538594736.940865</v>
      </c>
      <c r="F19" s="124">
        <v>0.60664515471610048</v>
      </c>
      <c r="G19" s="124">
        <v>0.68158166249748287</v>
      </c>
      <c r="H19" s="124">
        <v>0.16851254297669455</v>
      </c>
      <c r="I19" s="124">
        <v>0.18932823958263412</v>
      </c>
    </row>
    <row r="20" spans="1:9" ht="15.75" customHeight="1">
      <c r="A20" s="70">
        <v>2038</v>
      </c>
      <c r="B20" s="69" t="s">
        <v>262</v>
      </c>
      <c r="C20" s="87" t="s">
        <v>103</v>
      </c>
      <c r="D20" s="139">
        <v>5304983607.6844683</v>
      </c>
      <c r="E20" s="139">
        <v>24394615528.26432</v>
      </c>
      <c r="F20" s="124">
        <v>0.60442714902591232</v>
      </c>
      <c r="G20" s="124">
        <v>0.67925175179066555</v>
      </c>
      <c r="H20" s="124">
        <v>0.16789643028497561</v>
      </c>
      <c r="I20" s="124">
        <v>0.18868104216407378</v>
      </c>
    </row>
    <row r="21" spans="1:9" ht="15.75" customHeight="1">
      <c r="A21" s="70">
        <v>2039</v>
      </c>
      <c r="B21" s="69" t="s">
        <v>262</v>
      </c>
      <c r="C21" s="87" t="s">
        <v>103</v>
      </c>
      <c r="D21" s="139">
        <v>5671893696.8251772</v>
      </c>
      <c r="E21" s="139">
        <v>26131880898.231701</v>
      </c>
      <c r="F21" s="124">
        <v>0.60223486584923769</v>
      </c>
      <c r="G21" s="124">
        <v>0.67694515383331766</v>
      </c>
      <c r="H21" s="124">
        <v>0.16728746273589931</v>
      </c>
      <c r="I21" s="124">
        <v>0.1880403205092549</v>
      </c>
    </row>
    <row r="22" spans="1:9" ht="15.75" customHeight="1">
      <c r="A22" s="70">
        <v>2040</v>
      </c>
      <c r="B22" s="69" t="s">
        <v>262</v>
      </c>
      <c r="C22" s="87" t="s">
        <v>103</v>
      </c>
      <c r="D22" s="139">
        <v>5989101080.3336277</v>
      </c>
      <c r="E22" s="139">
        <v>27644968775.179012</v>
      </c>
      <c r="F22" s="124">
        <v>0.60008458316724433</v>
      </c>
      <c r="G22" s="124">
        <v>0.67468046959026506</v>
      </c>
      <c r="H22" s="124">
        <v>0.16669016199090123</v>
      </c>
      <c r="I22" s="124">
        <v>0.18741124155285144</v>
      </c>
    </row>
    <row r="23" spans="1:9" ht="15.75" customHeight="1">
      <c r="A23" s="70">
        <v>2020</v>
      </c>
      <c r="B23" s="69" t="s">
        <v>263</v>
      </c>
      <c r="C23" s="87" t="s">
        <v>103</v>
      </c>
      <c r="D23" s="139">
        <v>2623334.1519298782</v>
      </c>
      <c r="E23" s="139">
        <v>10183527.865521211</v>
      </c>
      <c r="F23" s="124">
        <v>0.7612428046955203</v>
      </c>
      <c r="G23" s="124">
        <v>0.82772823722809619</v>
      </c>
      <c r="H23" s="124">
        <v>0.21145633463764449</v>
      </c>
      <c r="I23" s="124">
        <v>0.22992451034113781</v>
      </c>
    </row>
    <row r="24" spans="1:9" ht="15.75" customHeight="1">
      <c r="A24" s="70">
        <v>2021</v>
      </c>
      <c r="B24" s="69" t="s">
        <v>263</v>
      </c>
      <c r="C24" s="87" t="s">
        <v>103</v>
      </c>
      <c r="D24" s="139">
        <v>8752144.7769242711</v>
      </c>
      <c r="E24" s="139">
        <v>33885080.912524089</v>
      </c>
      <c r="F24" s="124">
        <v>0.78514620521767231</v>
      </c>
      <c r="G24" s="124">
        <v>0.85580115066576645</v>
      </c>
      <c r="H24" s="124">
        <v>0.21809616811602012</v>
      </c>
      <c r="I24" s="124">
        <v>0.23772254185160172</v>
      </c>
    </row>
    <row r="25" spans="1:9" ht="15.75" customHeight="1">
      <c r="A25" s="70">
        <v>2022</v>
      </c>
      <c r="B25" s="69" t="s">
        <v>263</v>
      </c>
      <c r="C25" s="87" t="s">
        <v>103</v>
      </c>
      <c r="D25" s="139">
        <v>16837903.662843958</v>
      </c>
      <c r="E25" s="139">
        <v>65028770.737570845</v>
      </c>
      <c r="F25" s="124">
        <v>0.79603790875018754</v>
      </c>
      <c r="G25" s="124">
        <v>0.86885869355441747</v>
      </c>
      <c r="H25" s="124">
        <v>0.22112164131949655</v>
      </c>
      <c r="I25" s="124">
        <v>0.24134963709844925</v>
      </c>
    </row>
    <row r="26" spans="1:9" ht="15.75" customHeight="1">
      <c r="A26" s="70">
        <v>2023</v>
      </c>
      <c r="B26" s="69" t="s">
        <v>263</v>
      </c>
      <c r="C26" s="87" t="s">
        <v>103</v>
      </c>
      <c r="D26" s="139">
        <v>28982921.186677061</v>
      </c>
      <c r="E26" s="139">
        <v>111673334.79211669</v>
      </c>
      <c r="F26" s="124">
        <v>0.79873655334716298</v>
      </c>
      <c r="G26" s="124">
        <v>0.87241649406466948</v>
      </c>
      <c r="H26" s="124">
        <v>0.22187126481865643</v>
      </c>
      <c r="I26" s="124">
        <v>0.24233791501796367</v>
      </c>
    </row>
    <row r="27" spans="1:9" ht="15.75" customHeight="1">
      <c r="A27" s="70">
        <v>2024</v>
      </c>
      <c r="B27" s="69" t="s">
        <v>263</v>
      </c>
      <c r="C27" s="87" t="s">
        <v>103</v>
      </c>
      <c r="D27" s="139">
        <v>45096661.071338885</v>
      </c>
      <c r="E27" s="139">
        <v>173380868.54068756</v>
      </c>
      <c r="F27" s="124">
        <v>0.79814738681908237</v>
      </c>
      <c r="G27" s="124">
        <v>0.87215247160980125</v>
      </c>
      <c r="H27" s="124">
        <v>0.22170760744974508</v>
      </c>
      <c r="I27" s="124">
        <v>0.24226457544716701</v>
      </c>
    </row>
    <row r="28" spans="1:9" ht="15.75" customHeight="1">
      <c r="A28" s="70">
        <v>2025</v>
      </c>
      <c r="B28" s="69" t="s">
        <v>263</v>
      </c>
      <c r="C28" s="87" t="s">
        <v>103</v>
      </c>
      <c r="D28" s="139">
        <v>64791823.677394107</v>
      </c>
      <c r="E28" s="139">
        <v>248588110.2076377</v>
      </c>
      <c r="F28" s="124">
        <v>0.79620882635432111</v>
      </c>
      <c r="G28" s="124">
        <v>0.87030953923266929</v>
      </c>
      <c r="H28" s="124">
        <v>0.22116911843175588</v>
      </c>
      <c r="I28" s="124">
        <v>0.24175264978685254</v>
      </c>
    </row>
    <row r="29" spans="1:9" ht="15.75" customHeight="1">
      <c r="A29" s="70">
        <v>2026</v>
      </c>
      <c r="B29" s="69" t="s">
        <v>263</v>
      </c>
      <c r="C29" s="87" t="s">
        <v>103</v>
      </c>
      <c r="D29" s="139">
        <v>88229884.486566976</v>
      </c>
      <c r="E29" s="139">
        <v>337853282.73678803</v>
      </c>
      <c r="F29" s="124">
        <v>0.79358069772880713</v>
      </c>
      <c r="G29" s="124">
        <v>0.86766132976057819</v>
      </c>
      <c r="H29" s="124">
        <v>0.22043908270244639</v>
      </c>
      <c r="I29" s="124">
        <v>0.24101703604460512</v>
      </c>
    </row>
    <row r="30" spans="1:9" ht="15.75" customHeight="1">
      <c r="A30" s="70">
        <v>2027</v>
      </c>
      <c r="B30" s="69" t="s">
        <v>263</v>
      </c>
      <c r="C30" s="87" t="s">
        <v>103</v>
      </c>
      <c r="D30" s="139">
        <v>115931188.26029569</v>
      </c>
      <c r="E30" s="139">
        <v>443107982.1438359</v>
      </c>
      <c r="F30" s="124">
        <v>0.7905532629237646</v>
      </c>
      <c r="G30" s="124">
        <v>0.8645449103804661</v>
      </c>
      <c r="H30" s="124">
        <v>0.2195981285899346</v>
      </c>
      <c r="I30" s="124">
        <v>0.24015136399457393</v>
      </c>
    </row>
    <row r="31" spans="1:9" ht="15.75" customHeight="1">
      <c r="A31" s="70">
        <v>2028</v>
      </c>
      <c r="B31" s="69" t="s">
        <v>263</v>
      </c>
      <c r="C31" s="87" t="s">
        <v>103</v>
      </c>
      <c r="D31" s="139">
        <v>147911439.12846363</v>
      </c>
      <c r="E31" s="139">
        <v>564350162.51208425</v>
      </c>
      <c r="F31" s="124">
        <v>0.78728747276917455</v>
      </c>
      <c r="G31" s="124">
        <v>0.86114739547836239</v>
      </c>
      <c r="H31" s="124">
        <v>0.218690964658104</v>
      </c>
      <c r="I31" s="124">
        <v>0.23920760985510056</v>
      </c>
    </row>
    <row r="32" spans="1:9" ht="15.75" customHeight="1">
      <c r="A32" s="70">
        <v>2029</v>
      </c>
      <c r="B32" s="69" t="s">
        <v>263</v>
      </c>
      <c r="C32" s="87" t="s">
        <v>103</v>
      </c>
      <c r="D32" s="139">
        <v>184180792.29729503</v>
      </c>
      <c r="E32" s="139">
        <v>701562260.57071936</v>
      </c>
      <c r="F32" s="124">
        <v>0.78386833514842336</v>
      </c>
      <c r="G32" s="124">
        <v>0.85756677201376541</v>
      </c>
      <c r="H32" s="124">
        <v>0.21774120420789536</v>
      </c>
      <c r="I32" s="124">
        <v>0.23821299222604597</v>
      </c>
    </row>
    <row r="33" spans="1:9" ht="15.75" customHeight="1">
      <c r="A33" s="70">
        <v>2030</v>
      </c>
      <c r="B33" s="69" t="s">
        <v>263</v>
      </c>
      <c r="C33" s="87" t="s">
        <v>103</v>
      </c>
      <c r="D33" s="139">
        <v>224094559.23703605</v>
      </c>
      <c r="E33" s="139">
        <v>852241317.84016871</v>
      </c>
      <c r="F33" s="124">
        <v>0.78038151333611971</v>
      </c>
      <c r="G33" s="124">
        <v>0.85390045726864261</v>
      </c>
      <c r="H33" s="124">
        <v>0.21677264259336662</v>
      </c>
      <c r="I33" s="124">
        <v>0.23719457146351186</v>
      </c>
    </row>
    <row r="34" spans="1:9" ht="15.75" customHeight="1">
      <c r="A34" s="70">
        <v>2031</v>
      </c>
      <c r="B34" s="69" t="s">
        <v>263</v>
      </c>
      <c r="C34" s="87" t="s">
        <v>103</v>
      </c>
      <c r="D34" s="139">
        <v>267833513.40163606</v>
      </c>
      <c r="E34" s="139">
        <v>1017038348.6872628</v>
      </c>
      <c r="F34" s="124">
        <v>0.77680824016343808</v>
      </c>
      <c r="G34" s="124">
        <v>0.85013004781210477</v>
      </c>
      <c r="H34" s="124">
        <v>0.21578006671206615</v>
      </c>
      <c r="I34" s="124">
        <v>0.23614723550336236</v>
      </c>
    </row>
    <row r="35" spans="1:9" ht="15.75" customHeight="1">
      <c r="A35" s="70">
        <v>2032</v>
      </c>
      <c r="B35" s="69" t="s">
        <v>263</v>
      </c>
      <c r="C35" s="87" t="s">
        <v>103</v>
      </c>
      <c r="D35" s="139">
        <v>316034039.97506016</v>
      </c>
      <c r="E35" s="139">
        <v>1198330975.0760329</v>
      </c>
      <c r="F35" s="124">
        <v>0.77314010436306957</v>
      </c>
      <c r="G35" s="124">
        <v>0.84624771662922382</v>
      </c>
      <c r="H35" s="124">
        <v>0.2147611401008527</v>
      </c>
      <c r="I35" s="124">
        <v>0.2350688101747844</v>
      </c>
    </row>
    <row r="36" spans="1:9" ht="15.75" customHeight="1">
      <c r="A36" s="70">
        <v>2033</v>
      </c>
      <c r="B36" s="69" t="s">
        <v>263</v>
      </c>
      <c r="C36" s="87" t="s">
        <v>103</v>
      </c>
      <c r="D36" s="139">
        <v>368393241.86526769</v>
      </c>
      <c r="E36" s="139">
        <v>1394929749.8942051</v>
      </c>
      <c r="F36" s="124">
        <v>0.76940510579149646</v>
      </c>
      <c r="G36" s="124">
        <v>0.84228518323101254</v>
      </c>
      <c r="H36" s="124">
        <v>0.2137236404976379</v>
      </c>
      <c r="I36" s="124">
        <v>0.23396810645305899</v>
      </c>
    </row>
    <row r="37" spans="1:9" ht="15.75" customHeight="1">
      <c r="A37" s="70">
        <v>2034</v>
      </c>
      <c r="B37" s="69" t="s">
        <v>263</v>
      </c>
      <c r="C37" s="87" t="s">
        <v>103</v>
      </c>
      <c r="D37" s="139">
        <v>424543577.73143542</v>
      </c>
      <c r="E37" s="139">
        <v>1605410323.7602663</v>
      </c>
      <c r="F37" s="124">
        <v>0.76562177139915544</v>
      </c>
      <c r="G37" s="124">
        <v>0.83826335850831546</v>
      </c>
      <c r="H37" s="124">
        <v>0.21267271427754314</v>
      </c>
      <c r="I37" s="124">
        <v>0.23285093291897649</v>
      </c>
    </row>
    <row r="38" spans="1:9" ht="15.75" customHeight="1">
      <c r="A38" s="70">
        <v>2035</v>
      </c>
      <c r="B38" s="69" t="s">
        <v>263</v>
      </c>
      <c r="C38" s="87" t="s">
        <v>103</v>
      </c>
      <c r="D38" s="139">
        <v>484535831.004035</v>
      </c>
      <c r="E38" s="139">
        <v>1829937994.7011442</v>
      </c>
      <c r="F38" s="124">
        <v>0.76178399848324252</v>
      </c>
      <c r="G38" s="124">
        <v>0.83417628823454326</v>
      </c>
      <c r="H38" s="124">
        <v>0.21160666624534519</v>
      </c>
      <c r="I38" s="124">
        <v>0.23171563562070646</v>
      </c>
    </row>
    <row r="39" spans="1:9" ht="15.75" customHeight="1">
      <c r="A39" s="70">
        <v>2036</v>
      </c>
      <c r="B39" s="69" t="s">
        <v>263</v>
      </c>
      <c r="C39" s="87" t="s">
        <v>103</v>
      </c>
      <c r="D39" s="139">
        <v>544342076.49643791</v>
      </c>
      <c r="E39" s="139">
        <v>2053293933.0329275</v>
      </c>
      <c r="F39" s="124">
        <v>0.75802998362935237</v>
      </c>
      <c r="G39" s="124">
        <v>0.83017575764525731</v>
      </c>
      <c r="H39" s="124">
        <v>0.21056388434148665</v>
      </c>
      <c r="I39" s="124">
        <v>0.23060437712368259</v>
      </c>
    </row>
    <row r="40" spans="1:9" ht="15.75" customHeight="1">
      <c r="A40" s="70">
        <v>2037</v>
      </c>
      <c r="B40" s="69" t="s">
        <v>263</v>
      </c>
      <c r="C40" s="87" t="s">
        <v>103</v>
      </c>
      <c r="D40" s="139">
        <v>599844503.63677537</v>
      </c>
      <c r="E40" s="139">
        <v>2259993890.9777503</v>
      </c>
      <c r="F40" s="124">
        <v>0.75441046956843449</v>
      </c>
      <c r="G40" s="124">
        <v>0.82631787951435931</v>
      </c>
      <c r="H40" s="124">
        <v>0.20955846376900963</v>
      </c>
      <c r="I40" s="124">
        <v>0.22953274430954432</v>
      </c>
    </row>
    <row r="41" spans="1:9" ht="15.75" customHeight="1">
      <c r="A41" s="70">
        <v>2038</v>
      </c>
      <c r="B41" s="69" t="s">
        <v>263</v>
      </c>
      <c r="C41" s="87" t="s">
        <v>103</v>
      </c>
      <c r="D41" s="139">
        <v>650999896.11814129</v>
      </c>
      <c r="E41" s="139">
        <v>2449955471.3964739</v>
      </c>
      <c r="F41" s="124">
        <v>0.75086152358563651</v>
      </c>
      <c r="G41" s="124">
        <v>0.82253304384079984</v>
      </c>
      <c r="H41" s="124">
        <v>0.20857264544045465</v>
      </c>
      <c r="I41" s="124">
        <v>0.22848140106688877</v>
      </c>
    </row>
    <row r="42" spans="1:9" ht="15.75" customHeight="1">
      <c r="A42" s="70">
        <v>2039</v>
      </c>
      <c r="B42" s="69" t="s">
        <v>263</v>
      </c>
      <c r="C42" s="87" t="s">
        <v>103</v>
      </c>
      <c r="D42" s="139">
        <v>697858491.96009302</v>
      </c>
      <c r="E42" s="139">
        <v>2623442050.943316</v>
      </c>
      <c r="F42" s="124">
        <v>0.74733970047418596</v>
      </c>
      <c r="G42" s="124">
        <v>0.8187740081037318</v>
      </c>
      <c r="H42" s="124">
        <v>0.2075943612428294</v>
      </c>
      <c r="I42" s="124">
        <v>0.22743722447325895</v>
      </c>
    </row>
    <row r="43" spans="1:9" ht="15.75" customHeight="1">
      <c r="A43" s="70">
        <v>2040</v>
      </c>
      <c r="B43" s="69" t="s">
        <v>263</v>
      </c>
      <c r="C43" s="87" t="s">
        <v>103</v>
      </c>
      <c r="D43" s="139">
        <v>740594950.38813508</v>
      </c>
      <c r="E43" s="139">
        <v>2781177807.8752594</v>
      </c>
      <c r="F43" s="124">
        <v>0.74381668499631615</v>
      </c>
      <c r="G43" s="124">
        <v>0.81501000045080374</v>
      </c>
      <c r="H43" s="124">
        <v>0.20661574583230996</v>
      </c>
      <c r="I43" s="124">
        <v>0.22639166679188988</v>
      </c>
    </row>
    <row r="44" spans="1:9" ht="15.75" customHeight="1">
      <c r="C44" s="87"/>
    </row>
    <row r="45" spans="1:9" ht="15.75" customHeight="1">
      <c r="C45" s="87"/>
    </row>
    <row r="46" spans="1:9" ht="15.75" customHeight="1">
      <c r="C46" s="87"/>
    </row>
    <row r="47" spans="1:9" ht="15.75" customHeight="1">
      <c r="C47" s="87"/>
    </row>
    <row r="48" spans="1:9" ht="15.75" customHeight="1">
      <c r="C48" s="8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3"/>
  <sheetViews>
    <sheetView zoomScale="90" zoomScaleNormal="90" workbookViewId="0"/>
  </sheetViews>
  <sheetFormatPr defaultRowHeight="13.5" customHeight="1"/>
  <cols>
    <col min="1" max="1" width="15.85546875" bestFit="1" customWidth="1"/>
    <col min="2" max="2" width="32.140625" customWidth="1"/>
    <col min="3" max="3" width="5.5703125" bestFit="1" customWidth="1"/>
    <col min="4" max="4" width="14.42578125" bestFit="1" customWidth="1"/>
    <col min="5" max="5" width="12.7109375" style="133" bestFit="1" customWidth="1"/>
    <col min="6" max="6" width="23.7109375" style="133" bestFit="1" customWidth="1"/>
    <col min="7" max="7" width="12.7109375" style="1" bestFit="1" customWidth="1"/>
    <col min="8" max="8" width="13.7109375" style="1" bestFit="1" customWidth="1"/>
    <col min="9" max="9" width="15.5703125" style="111" bestFit="1" customWidth="1"/>
    <col min="10" max="10" width="13.5703125" style="111" bestFit="1" customWidth="1"/>
    <col min="11" max="12" width="14" style="111" bestFit="1" customWidth="1"/>
    <col min="13" max="13" width="12.7109375" style="111" bestFit="1" customWidth="1"/>
    <col min="14" max="14" width="13.7109375" style="111" bestFit="1" customWidth="1"/>
    <col min="15" max="15" width="13.5703125" style="111" bestFit="1" customWidth="1"/>
    <col min="16" max="16" width="14" style="111" bestFit="1" customWidth="1"/>
    <col min="17" max="17" width="24.7109375" style="1" bestFit="1" customWidth="1"/>
    <col min="18" max="18" width="26.28515625" style="1" bestFit="1" customWidth="1"/>
    <col min="19" max="19" width="28.140625" style="111" bestFit="1" customWidth="1"/>
    <col min="20" max="20" width="26.140625" style="111" bestFit="1" customWidth="1"/>
    <col min="21" max="22" width="26.5703125" style="111" bestFit="1" customWidth="1"/>
    <col min="23" max="23" width="25.140625" style="111" bestFit="1" customWidth="1"/>
    <col min="24" max="24" width="26.28515625" style="111" bestFit="1" customWidth="1"/>
    <col min="25" max="25" width="26.140625" style="111" bestFit="1" customWidth="1"/>
    <col min="26" max="26" width="26.5703125" style="111" bestFit="1" customWidth="1"/>
  </cols>
  <sheetData>
    <row r="1" spans="1:26" ht="13.5" customHeight="1">
      <c r="A1" s="59" t="s">
        <v>207</v>
      </c>
      <c r="B1" s="86" t="s">
        <v>265</v>
      </c>
      <c r="C1" s="59" t="s">
        <v>206</v>
      </c>
      <c r="D1" s="59" t="s">
        <v>131</v>
      </c>
      <c r="E1" s="136" t="s">
        <v>184</v>
      </c>
      <c r="F1" s="136" t="s">
        <v>185</v>
      </c>
      <c r="G1" s="125" t="s">
        <v>186</v>
      </c>
      <c r="H1" s="125" t="s">
        <v>187</v>
      </c>
      <c r="I1" s="113" t="s">
        <v>188</v>
      </c>
      <c r="J1" s="113" t="s">
        <v>189</v>
      </c>
      <c r="K1" s="113" t="s">
        <v>190</v>
      </c>
      <c r="L1" s="113" t="s">
        <v>191</v>
      </c>
      <c r="M1" s="113" t="s">
        <v>192</v>
      </c>
      <c r="N1" s="113" t="s">
        <v>193</v>
      </c>
      <c r="O1" s="113" t="s">
        <v>194</v>
      </c>
      <c r="P1" s="113" t="s">
        <v>195</v>
      </c>
      <c r="Q1" s="125" t="s">
        <v>196</v>
      </c>
      <c r="R1" s="125" t="s">
        <v>197</v>
      </c>
      <c r="S1" s="113" t="s">
        <v>198</v>
      </c>
      <c r="T1" s="113" t="s">
        <v>199</v>
      </c>
      <c r="U1" s="113" t="s">
        <v>200</v>
      </c>
      <c r="V1" s="113" t="s">
        <v>201</v>
      </c>
      <c r="W1" s="113" t="s">
        <v>202</v>
      </c>
      <c r="X1" s="113" t="s">
        <v>203</v>
      </c>
      <c r="Y1" s="113" t="s">
        <v>204</v>
      </c>
      <c r="Z1" s="113" t="s">
        <v>205</v>
      </c>
    </row>
    <row r="2" spans="1:26" ht="13.5" customHeight="1">
      <c r="A2" s="61" t="s">
        <v>104</v>
      </c>
      <c r="B2" s="61" t="s">
        <v>239</v>
      </c>
      <c r="C2" s="60">
        <v>2020</v>
      </c>
      <c r="D2" s="61" t="s">
        <v>102</v>
      </c>
      <c r="E2" s="137">
        <v>36927.560983192583</v>
      </c>
      <c r="F2" s="137">
        <v>250900.1246626229</v>
      </c>
      <c r="G2" s="126">
        <v>100.57186638258889</v>
      </c>
      <c r="H2" s="126">
        <v>4.8190109099497231</v>
      </c>
      <c r="I2" s="114">
        <v>1.8372973086458022E-3</v>
      </c>
      <c r="J2" s="114">
        <v>0</v>
      </c>
      <c r="K2" s="114">
        <v>0.19427569734106034</v>
      </c>
      <c r="L2" s="114">
        <v>0.44700000000000006</v>
      </c>
      <c r="M2" s="114">
        <v>1.8900000000000003</v>
      </c>
      <c r="N2" s="114">
        <v>229.59275694577343</v>
      </c>
      <c r="O2" s="114">
        <v>0.373</v>
      </c>
      <c r="P2" s="114">
        <v>1.8499999999999999E-2</v>
      </c>
      <c r="Q2" s="126">
        <v>99.093973662356532</v>
      </c>
      <c r="R2" s="126">
        <v>4.7481960648175665</v>
      </c>
      <c r="S2" s="114">
        <v>1.3026787635460808E-3</v>
      </c>
      <c r="T2" s="114">
        <v>0</v>
      </c>
      <c r="U2" s="114">
        <v>4.7714832591991753E-2</v>
      </c>
      <c r="V2" s="114">
        <v>0.44699999999999995</v>
      </c>
      <c r="W2" s="114">
        <v>1.89</v>
      </c>
      <c r="X2" s="114">
        <v>226.21891616591316</v>
      </c>
      <c r="Y2" s="114">
        <v>0.37299999999999994</v>
      </c>
      <c r="Z2" s="114">
        <v>1.7314850244896957E-2</v>
      </c>
    </row>
    <row r="3" spans="1:26" ht="13.5" customHeight="1">
      <c r="A3" s="61" t="s">
        <v>104</v>
      </c>
      <c r="B3" s="61" t="s">
        <v>239</v>
      </c>
      <c r="C3" s="60">
        <v>2021</v>
      </c>
      <c r="D3" s="61" t="s">
        <v>102</v>
      </c>
      <c r="E3" s="137">
        <v>59108.943611102753</v>
      </c>
      <c r="F3" s="137">
        <v>403473.26894300937</v>
      </c>
      <c r="G3" s="126">
        <v>99.782097779963664</v>
      </c>
      <c r="H3" s="126">
        <v>4.7820626290485171</v>
      </c>
      <c r="I3" s="114">
        <v>1.8372973086458024E-3</v>
      </c>
      <c r="J3" s="114">
        <v>0</v>
      </c>
      <c r="K3" s="114">
        <v>0.19427569734106034</v>
      </c>
      <c r="L3" s="114">
        <v>0.44700000000000006</v>
      </c>
      <c r="M3" s="114">
        <v>1.8900000000000003</v>
      </c>
      <c r="N3" s="114">
        <v>203.45719346450659</v>
      </c>
      <c r="O3" s="114">
        <v>0.373</v>
      </c>
      <c r="P3" s="114">
        <v>1.8499999999999992E-2</v>
      </c>
      <c r="Q3" s="126">
        <v>98.330832652497349</v>
      </c>
      <c r="R3" s="126">
        <v>4.7125106664689973</v>
      </c>
      <c r="S3" s="114">
        <v>1.302573960388247E-3</v>
      </c>
      <c r="T3" s="114">
        <v>0</v>
      </c>
      <c r="U3" s="114">
        <v>4.7659699381115923E-2</v>
      </c>
      <c r="V3" s="114">
        <v>0.44700000000000001</v>
      </c>
      <c r="W3" s="114">
        <v>1.8900000000000001</v>
      </c>
      <c r="X3" s="114">
        <v>200.49804210993869</v>
      </c>
      <c r="Y3" s="114">
        <v>0.373</v>
      </c>
      <c r="Z3" s="114">
        <v>1.7310015471726212E-2</v>
      </c>
    </row>
    <row r="4" spans="1:26" ht="13.5" customHeight="1">
      <c r="A4" s="61" t="s">
        <v>104</v>
      </c>
      <c r="B4" s="61" t="s">
        <v>239</v>
      </c>
      <c r="C4" s="60">
        <v>2022</v>
      </c>
      <c r="D4" s="61" t="s">
        <v>102</v>
      </c>
      <c r="E4" s="137">
        <v>69550.218430707115</v>
      </c>
      <c r="F4" s="137">
        <v>476843.53577250452</v>
      </c>
      <c r="G4" s="126">
        <v>98.525893520312238</v>
      </c>
      <c r="H4" s="126">
        <v>4.7223167315896619</v>
      </c>
      <c r="I4" s="114">
        <v>1.8372973086458026E-3</v>
      </c>
      <c r="J4" s="114">
        <v>0</v>
      </c>
      <c r="K4" s="114">
        <v>0.19427569734106037</v>
      </c>
      <c r="L4" s="114">
        <v>0.44700000000000001</v>
      </c>
      <c r="M4" s="114">
        <v>1.8900000000000001</v>
      </c>
      <c r="N4" s="114">
        <v>188.4413492139968</v>
      </c>
      <c r="O4" s="114">
        <v>0.373</v>
      </c>
      <c r="P4" s="114">
        <v>1.8499999999999992E-2</v>
      </c>
      <c r="Q4" s="126">
        <v>97.106997578316168</v>
      </c>
      <c r="R4" s="126">
        <v>4.6543094716921267</v>
      </c>
      <c r="S4" s="114">
        <v>1.3024743461244332E-3</v>
      </c>
      <c r="T4" s="114">
        <v>0</v>
      </c>
      <c r="U4" s="114">
        <v>4.760729586268593E-2</v>
      </c>
      <c r="V4" s="114">
        <v>0.44700000000000012</v>
      </c>
      <c r="W4" s="114">
        <v>1.8900000000000003</v>
      </c>
      <c r="X4" s="114">
        <v>185.72755839058368</v>
      </c>
      <c r="Y4" s="114">
        <v>0.373</v>
      </c>
      <c r="Z4" s="114">
        <v>1.7305420072312085E-2</v>
      </c>
    </row>
    <row r="5" spans="1:26" ht="13.5" customHeight="1">
      <c r="A5" s="61" t="s">
        <v>104</v>
      </c>
      <c r="B5" s="61" t="s">
        <v>239</v>
      </c>
      <c r="C5" s="60">
        <v>2023</v>
      </c>
      <c r="D5" s="61" t="s">
        <v>102</v>
      </c>
      <c r="E5" s="137">
        <v>80751.092554627001</v>
      </c>
      <c r="F5" s="137">
        <v>555974.57910974289</v>
      </c>
      <c r="G5" s="126">
        <v>96.936308520647856</v>
      </c>
      <c r="H5" s="126">
        <v>4.6465654630366187</v>
      </c>
      <c r="I5" s="114">
        <v>1.8372973086458026E-3</v>
      </c>
      <c r="J5" s="114">
        <v>0</v>
      </c>
      <c r="K5" s="114">
        <v>0.19427569734106034</v>
      </c>
      <c r="L5" s="114">
        <v>0.44700000000000001</v>
      </c>
      <c r="M5" s="114">
        <v>1.89</v>
      </c>
      <c r="N5" s="114">
        <v>173.50972685266959</v>
      </c>
      <c r="O5" s="114">
        <v>0.37299999999999994</v>
      </c>
      <c r="P5" s="114">
        <v>1.8499999999999996E-2</v>
      </c>
      <c r="Q5" s="126">
        <v>95.553520885274182</v>
      </c>
      <c r="R5" s="126">
        <v>4.5802826287994076</v>
      </c>
      <c r="S5" s="114">
        <v>1.3023794339918813E-3</v>
      </c>
      <c r="T5" s="114">
        <v>0</v>
      </c>
      <c r="U5" s="114">
        <v>4.7557365968140683E-2</v>
      </c>
      <c r="V5" s="114">
        <v>0.44699999999999995</v>
      </c>
      <c r="W5" s="114">
        <v>1.89</v>
      </c>
      <c r="X5" s="114">
        <v>171.03462636070245</v>
      </c>
      <c r="Y5" s="114">
        <v>0.373</v>
      </c>
      <c r="Z5" s="114">
        <v>1.7301041591343349E-2</v>
      </c>
    </row>
    <row r="6" spans="1:26" ht="13.5" customHeight="1">
      <c r="A6" s="61" t="s">
        <v>104</v>
      </c>
      <c r="B6" s="61" t="s">
        <v>239</v>
      </c>
      <c r="C6" s="60">
        <v>2024</v>
      </c>
      <c r="D6" s="61" t="s">
        <v>102</v>
      </c>
      <c r="E6" s="137">
        <v>92636.5250052583</v>
      </c>
      <c r="F6" s="137">
        <v>640381.56327434455</v>
      </c>
      <c r="G6" s="126">
        <v>95.132458249345632</v>
      </c>
      <c r="H6" s="126">
        <v>4.5602831360245144</v>
      </c>
      <c r="I6" s="114">
        <v>1.8372973086458024E-3</v>
      </c>
      <c r="J6" s="114">
        <v>0</v>
      </c>
      <c r="K6" s="114">
        <v>0.19427569734106034</v>
      </c>
      <c r="L6" s="114">
        <v>0.44699999999999995</v>
      </c>
      <c r="M6" s="114">
        <v>1.89</v>
      </c>
      <c r="N6" s="114">
        <v>165.27992947045351</v>
      </c>
      <c r="O6" s="114">
        <v>0.373</v>
      </c>
      <c r="P6" s="114">
        <v>1.8499999999999999E-2</v>
      </c>
      <c r="Q6" s="126">
        <v>93.787787753456385</v>
      </c>
      <c r="R6" s="126">
        <v>4.4958248186556826</v>
      </c>
      <c r="S6" s="114">
        <v>1.3022888025249269E-3</v>
      </c>
      <c r="T6" s="114">
        <v>0</v>
      </c>
      <c r="U6" s="114">
        <v>4.7509687979396295E-2</v>
      </c>
      <c r="V6" s="114">
        <v>0.44700000000000001</v>
      </c>
      <c r="W6" s="114">
        <v>1.89</v>
      </c>
      <c r="X6" s="114">
        <v>162.9437442313519</v>
      </c>
      <c r="Y6" s="114">
        <v>0.373</v>
      </c>
      <c r="Z6" s="114">
        <v>1.7296860585790531E-2</v>
      </c>
    </row>
    <row r="7" spans="1:26" ht="13.5" customHeight="1">
      <c r="A7" s="61" t="s">
        <v>104</v>
      </c>
      <c r="B7" s="61" t="s">
        <v>239</v>
      </c>
      <c r="C7" s="60">
        <v>2025</v>
      </c>
      <c r="D7" s="61" t="s">
        <v>102</v>
      </c>
      <c r="E7" s="137">
        <v>104548.61510752622</v>
      </c>
      <c r="F7" s="137">
        <v>725525.10893631529</v>
      </c>
      <c r="G7" s="126">
        <v>93.189835253077433</v>
      </c>
      <c r="H7" s="126">
        <v>4.467292498965084</v>
      </c>
      <c r="I7" s="114">
        <v>1.8372973086458024E-3</v>
      </c>
      <c r="J7" s="114">
        <v>0</v>
      </c>
      <c r="K7" s="114">
        <v>0.19427569734106034</v>
      </c>
      <c r="L7" s="114">
        <v>0.44700000000000006</v>
      </c>
      <c r="M7" s="114">
        <v>1.8900000000000003</v>
      </c>
      <c r="N7" s="114">
        <v>158.33483563850075</v>
      </c>
      <c r="O7" s="114">
        <v>0.373</v>
      </c>
      <c r="P7" s="114">
        <v>1.8499999999999996E-2</v>
      </c>
      <c r="Q7" s="126">
        <v>91.884231791976319</v>
      </c>
      <c r="R7" s="126">
        <v>4.4047050661988347</v>
      </c>
      <c r="S7" s="114">
        <v>1.3022020843860896E-3</v>
      </c>
      <c r="T7" s="114">
        <v>0</v>
      </c>
      <c r="U7" s="114">
        <v>4.7464068653279824E-2</v>
      </c>
      <c r="V7" s="114">
        <v>0.44699999999999995</v>
      </c>
      <c r="W7" s="114">
        <v>1.89</v>
      </c>
      <c r="X7" s="114">
        <v>156.11654102663559</v>
      </c>
      <c r="Y7" s="114">
        <v>0.37299999999999989</v>
      </c>
      <c r="Z7" s="114">
        <v>1.7292860109662418E-2</v>
      </c>
    </row>
    <row r="8" spans="1:26" ht="13.5" customHeight="1">
      <c r="A8" s="61" t="s">
        <v>104</v>
      </c>
      <c r="B8" s="61" t="s">
        <v>239</v>
      </c>
      <c r="C8" s="60">
        <v>2026</v>
      </c>
      <c r="D8" s="61" t="s">
        <v>102</v>
      </c>
      <c r="E8" s="137">
        <v>116962.48596552628</v>
      </c>
      <c r="F8" s="137">
        <v>814688.81646506384</v>
      </c>
      <c r="G8" s="126">
        <v>91.333429513718983</v>
      </c>
      <c r="H8" s="126">
        <v>4.3788893322931433</v>
      </c>
      <c r="I8" s="114">
        <v>1.8372973086458024E-3</v>
      </c>
      <c r="J8" s="114">
        <v>0</v>
      </c>
      <c r="K8" s="114">
        <v>0.19427569734106034</v>
      </c>
      <c r="L8" s="114">
        <v>0.44700000000000006</v>
      </c>
      <c r="M8" s="114">
        <v>1.8900000000000001</v>
      </c>
      <c r="N8" s="114">
        <v>139.17256478545269</v>
      </c>
      <c r="O8" s="114">
        <v>0.37299999999999994</v>
      </c>
      <c r="P8" s="114">
        <v>1.8499999999999996E-2</v>
      </c>
      <c r="Q8" s="126">
        <v>90.064740760068617</v>
      </c>
      <c r="R8" s="126">
        <v>4.3180633271936033</v>
      </c>
      <c r="S8" s="114">
        <v>1.3021189574861072E-3</v>
      </c>
      <c r="T8" s="114">
        <v>0</v>
      </c>
      <c r="U8" s="114">
        <v>4.7420338550094789E-2</v>
      </c>
      <c r="V8" s="114">
        <v>0.44700000000000001</v>
      </c>
      <c r="W8" s="114">
        <v>1.8899999999999997</v>
      </c>
      <c r="X8" s="114">
        <v>137.23935513045492</v>
      </c>
      <c r="Y8" s="114">
        <v>0.373</v>
      </c>
      <c r="Z8" s="114">
        <v>1.7289025304355887E-2</v>
      </c>
    </row>
    <row r="9" spans="1:26" ht="13.5" customHeight="1">
      <c r="A9" s="61" t="s">
        <v>104</v>
      </c>
      <c r="B9" s="61" t="s">
        <v>239</v>
      </c>
      <c r="C9" s="60">
        <v>2027</v>
      </c>
      <c r="D9" s="61" t="s">
        <v>102</v>
      </c>
      <c r="E9" s="137">
        <v>130276.86642625195</v>
      </c>
      <c r="F9" s="137">
        <v>910672.10331199621</v>
      </c>
      <c r="G9" s="126">
        <v>89.716207882577194</v>
      </c>
      <c r="H9" s="126">
        <v>4.3019025076211133</v>
      </c>
      <c r="I9" s="114">
        <v>1.8372973086458026E-3</v>
      </c>
      <c r="J9" s="114">
        <v>0</v>
      </c>
      <c r="K9" s="114">
        <v>0.19427569734106034</v>
      </c>
      <c r="L9" s="114">
        <v>0.44699999999999995</v>
      </c>
      <c r="M9" s="114">
        <v>1.8900000000000001</v>
      </c>
      <c r="N9" s="114">
        <v>121.76502758783711</v>
      </c>
      <c r="O9" s="114">
        <v>0.373</v>
      </c>
      <c r="P9" s="114">
        <v>1.8499999999999996E-2</v>
      </c>
      <c r="Q9" s="126">
        <v>88.480270376690285</v>
      </c>
      <c r="R9" s="126">
        <v>4.2426391617739867</v>
      </c>
      <c r="S9" s="114">
        <v>1.3020391378523205E-3</v>
      </c>
      <c r="T9" s="114">
        <v>0</v>
      </c>
      <c r="U9" s="114">
        <v>4.737834828193363E-2</v>
      </c>
      <c r="V9" s="114">
        <v>0.44699999999999995</v>
      </c>
      <c r="W9" s="114">
        <v>1.89</v>
      </c>
      <c r="X9" s="114">
        <v>120.08758303179734</v>
      </c>
      <c r="Y9" s="114">
        <v>0.37300000000000005</v>
      </c>
      <c r="Z9" s="114">
        <v>1.7285343069660813E-2</v>
      </c>
    </row>
    <row r="10" spans="1:26" ht="13.5" customHeight="1">
      <c r="A10" s="61" t="s">
        <v>104</v>
      </c>
      <c r="B10" s="61" t="s">
        <v>239</v>
      </c>
      <c r="C10" s="60">
        <v>2028</v>
      </c>
      <c r="D10" s="61" t="s">
        <v>102</v>
      </c>
      <c r="E10" s="137">
        <v>144502.75863455361</v>
      </c>
      <c r="F10" s="137">
        <v>1013592.9369407586</v>
      </c>
      <c r="G10" s="126">
        <v>88.287279986430931</v>
      </c>
      <c r="H10" s="126">
        <v>4.2340087840140344</v>
      </c>
      <c r="I10" s="114">
        <v>1.8372973086458024E-3</v>
      </c>
      <c r="J10" s="114">
        <v>0</v>
      </c>
      <c r="K10" s="114">
        <v>0.19427569734106034</v>
      </c>
      <c r="L10" s="114">
        <v>0.44700000000000006</v>
      </c>
      <c r="M10" s="114">
        <v>1.8899999999999997</v>
      </c>
      <c r="N10" s="114">
        <v>102.86104582089364</v>
      </c>
      <c r="O10" s="114">
        <v>0.373</v>
      </c>
      <c r="P10" s="114">
        <v>1.8499999999999996E-2</v>
      </c>
      <c r="Q10" s="126">
        <v>87.080762982444625</v>
      </c>
      <c r="R10" s="126">
        <v>4.1761476335320449</v>
      </c>
      <c r="S10" s="114">
        <v>1.3019623738481133E-3</v>
      </c>
      <c r="T10" s="114">
        <v>0</v>
      </c>
      <c r="U10" s="114">
        <v>4.7337965471729311E-2</v>
      </c>
      <c r="V10" s="114">
        <v>0.44700000000000001</v>
      </c>
      <c r="W10" s="114">
        <v>1.8900000000000001</v>
      </c>
      <c r="X10" s="114">
        <v>101.45536653334736</v>
      </c>
      <c r="Y10" s="114">
        <v>0.37299999999999994</v>
      </c>
      <c r="Z10" s="114">
        <v>1.7281801797091458E-2</v>
      </c>
    </row>
    <row r="11" spans="1:26" ht="13.5" customHeight="1">
      <c r="A11" s="61" t="s">
        <v>104</v>
      </c>
      <c r="B11" s="61" t="s">
        <v>239</v>
      </c>
      <c r="C11" s="60">
        <v>2029</v>
      </c>
      <c r="D11" s="61" t="s">
        <v>102</v>
      </c>
      <c r="E11" s="137">
        <v>159634.29769991993</v>
      </c>
      <c r="F11" s="137">
        <v>1123449.5623334278</v>
      </c>
      <c r="G11" s="126">
        <v>87.024950986819533</v>
      </c>
      <c r="H11" s="126">
        <v>4.1741713801900442</v>
      </c>
      <c r="I11" s="114">
        <v>1.8372973086458026E-3</v>
      </c>
      <c r="J11" s="114">
        <v>0</v>
      </c>
      <c r="K11" s="114">
        <v>0.19427569734106037</v>
      </c>
      <c r="L11" s="114">
        <v>0.44700000000000001</v>
      </c>
      <c r="M11" s="114">
        <v>1.89</v>
      </c>
      <c r="N11" s="114">
        <v>82.336256346093137</v>
      </c>
      <c r="O11" s="114">
        <v>0.373</v>
      </c>
      <c r="P11" s="114">
        <v>1.8499999999999999E-2</v>
      </c>
      <c r="Q11" s="126">
        <v>85.844927030807753</v>
      </c>
      <c r="R11" s="126">
        <v>4.1175712652888699</v>
      </c>
      <c r="S11" s="114">
        <v>1.3018884414475636E-3</v>
      </c>
      <c r="T11" s="114">
        <v>0</v>
      </c>
      <c r="U11" s="114">
        <v>4.7299072267418328E-2</v>
      </c>
      <c r="V11" s="114">
        <v>0.44700000000000001</v>
      </c>
      <c r="W11" s="114">
        <v>1.8900000000000001</v>
      </c>
      <c r="X11" s="114">
        <v>81.219809237132026</v>
      </c>
      <c r="Y11" s="114">
        <v>0.373</v>
      </c>
      <c r="Z11" s="114">
        <v>1.727839115189703E-2</v>
      </c>
    </row>
    <row r="12" spans="1:26" ht="13.5" customHeight="1">
      <c r="A12" s="61" t="s">
        <v>104</v>
      </c>
      <c r="B12" s="61" t="s">
        <v>239</v>
      </c>
      <c r="C12" s="60">
        <v>2030</v>
      </c>
      <c r="D12" s="61" t="s">
        <v>102</v>
      </c>
      <c r="E12" s="137">
        <v>175266.1631306374</v>
      </c>
      <c r="F12" s="137">
        <v>1237417.5574258505</v>
      </c>
      <c r="G12" s="126">
        <v>85.908424512041904</v>
      </c>
      <c r="H12" s="126">
        <v>4.1213641525605826</v>
      </c>
      <c r="I12" s="114">
        <v>1.8372973086458024E-3</v>
      </c>
      <c r="J12" s="114">
        <v>0</v>
      </c>
      <c r="K12" s="114">
        <v>0.19427569734106032</v>
      </c>
      <c r="L12" s="114">
        <v>0.44699999999999995</v>
      </c>
      <c r="M12" s="114">
        <v>1.8900000000000001</v>
      </c>
      <c r="N12" s="114">
        <v>60.950222886973485</v>
      </c>
      <c r="O12" s="114">
        <v>0.37299999999999994</v>
      </c>
      <c r="P12" s="114">
        <v>1.8499999999999999E-2</v>
      </c>
      <c r="Q12" s="126">
        <v>84.752339219583263</v>
      </c>
      <c r="R12" s="126">
        <v>4.0659022056245897</v>
      </c>
      <c r="S12" s="114">
        <v>1.301817140342376E-3</v>
      </c>
      <c r="T12" s="114">
        <v>0</v>
      </c>
      <c r="U12" s="114">
        <v>4.726156329393668E-2</v>
      </c>
      <c r="V12" s="114">
        <v>0.44700000000000006</v>
      </c>
      <c r="W12" s="114">
        <v>1.89</v>
      </c>
      <c r="X12" s="114">
        <v>60.13000465282547</v>
      </c>
      <c r="Y12" s="114">
        <v>0.373</v>
      </c>
      <c r="Z12" s="114">
        <v>1.7275101893466951E-2</v>
      </c>
    </row>
    <row r="13" spans="1:26" ht="13.5" customHeight="1">
      <c r="A13" s="61" t="s">
        <v>104</v>
      </c>
      <c r="B13" s="61" t="s">
        <v>239</v>
      </c>
      <c r="C13" s="60">
        <v>2031</v>
      </c>
      <c r="D13" s="61" t="s">
        <v>102</v>
      </c>
      <c r="E13" s="137">
        <v>189955.25929814443</v>
      </c>
      <c r="F13" s="137">
        <v>1345285.6554430234</v>
      </c>
      <c r="G13" s="126">
        <v>84.946087245092443</v>
      </c>
      <c r="H13" s="126">
        <v>4.075562540174646</v>
      </c>
      <c r="I13" s="114">
        <v>1.8372973086458022E-3</v>
      </c>
      <c r="J13" s="114">
        <v>0</v>
      </c>
      <c r="K13" s="114">
        <v>0.19427569734106037</v>
      </c>
      <c r="L13" s="114">
        <v>0.4469999999999999</v>
      </c>
      <c r="M13" s="114">
        <v>1.8899999999999995</v>
      </c>
      <c r="N13" s="114">
        <v>50.323731904953355</v>
      </c>
      <c r="O13" s="114">
        <v>0.37299999999999994</v>
      </c>
      <c r="P13" s="114">
        <v>1.8499999999999999E-2</v>
      </c>
      <c r="Q13" s="126">
        <v>83.81135360187983</v>
      </c>
      <c r="R13" s="126">
        <v>4.021120033411389</v>
      </c>
      <c r="S13" s="114">
        <v>1.3017482907112304E-3</v>
      </c>
      <c r="T13" s="114">
        <v>0</v>
      </c>
      <c r="U13" s="114">
        <v>4.7225343953688527E-2</v>
      </c>
      <c r="V13" s="114">
        <v>0.44700000000000001</v>
      </c>
      <c r="W13" s="114">
        <v>1.8899999999999995</v>
      </c>
      <c r="X13" s="114">
        <v>49.651493388777787</v>
      </c>
      <c r="Y13" s="114">
        <v>0.373</v>
      </c>
      <c r="Z13" s="114">
        <v>1.7271925726294532E-2</v>
      </c>
    </row>
    <row r="14" spans="1:26" ht="13.5" customHeight="1">
      <c r="A14" s="61" t="s">
        <v>104</v>
      </c>
      <c r="B14" s="61" t="s">
        <v>239</v>
      </c>
      <c r="C14" s="60">
        <v>2032</v>
      </c>
      <c r="D14" s="61" t="s">
        <v>102</v>
      </c>
      <c r="E14" s="137">
        <v>202846.49969391327</v>
      </c>
      <c r="F14" s="137">
        <v>1440896.6855903282</v>
      </c>
      <c r="G14" s="126">
        <v>84.097681473723938</v>
      </c>
      <c r="H14" s="126">
        <v>4.0351633840346999</v>
      </c>
      <c r="I14" s="114">
        <v>1.8372973086458022E-3</v>
      </c>
      <c r="J14" s="114">
        <v>0</v>
      </c>
      <c r="K14" s="114">
        <v>0.19427569734106034</v>
      </c>
      <c r="L14" s="114">
        <v>0.44700000000000006</v>
      </c>
      <c r="M14" s="114">
        <v>1.89</v>
      </c>
      <c r="N14" s="114">
        <v>41.49986870239411</v>
      </c>
      <c r="O14" s="114">
        <v>0.373</v>
      </c>
      <c r="P14" s="114">
        <v>1.8500000000000003E-2</v>
      </c>
      <c r="Q14" s="126">
        <v>82.982321889245611</v>
      </c>
      <c r="R14" s="126">
        <v>3.9816463538806013</v>
      </c>
      <c r="S14" s="114">
        <v>1.3016817305207854E-3</v>
      </c>
      <c r="T14" s="114">
        <v>0</v>
      </c>
      <c r="U14" s="114">
        <v>4.7190329006700435E-2</v>
      </c>
      <c r="V14" s="114">
        <v>0.44700000000000006</v>
      </c>
      <c r="W14" s="114">
        <v>1.8899999999999995</v>
      </c>
      <c r="X14" s="114">
        <v>40.949469743699041</v>
      </c>
      <c r="Y14" s="114">
        <v>0.37299999999999994</v>
      </c>
      <c r="Z14" s="114">
        <v>1.7268855175467113E-2</v>
      </c>
    </row>
    <row r="15" spans="1:26" ht="13.5" customHeight="1">
      <c r="A15" s="61" t="s">
        <v>104</v>
      </c>
      <c r="B15" s="61" t="s">
        <v>239</v>
      </c>
      <c r="C15" s="60">
        <v>2033</v>
      </c>
      <c r="D15" s="61" t="s">
        <v>102</v>
      </c>
      <c r="E15" s="137">
        <v>214153.00827834054</v>
      </c>
      <c r="F15" s="137">
        <v>1525637.8936596988</v>
      </c>
      <c r="G15" s="126">
        <v>83.328170011541062</v>
      </c>
      <c r="H15" s="126">
        <v>3.9985762920958581</v>
      </c>
      <c r="I15" s="114">
        <v>1.8372973086458022E-3</v>
      </c>
      <c r="J15" s="114">
        <v>0</v>
      </c>
      <c r="K15" s="114">
        <v>0.19427569734106029</v>
      </c>
      <c r="L15" s="114">
        <v>0.44699999999999995</v>
      </c>
      <c r="M15" s="114">
        <v>1.8899999999999997</v>
      </c>
      <c r="N15" s="114">
        <v>31.992088313573404</v>
      </c>
      <c r="O15" s="114">
        <v>0.37299999999999994</v>
      </c>
      <c r="P15" s="114">
        <v>1.8499999999999999E-2</v>
      </c>
      <c r="Q15" s="126">
        <v>82.230726935317008</v>
      </c>
      <c r="R15" s="126">
        <v>3.9459145107810096</v>
      </c>
      <c r="S15" s="114">
        <v>1.3016173132567284E-3</v>
      </c>
      <c r="T15" s="114">
        <v>0</v>
      </c>
      <c r="U15" s="114">
        <v>4.7156441377007731E-2</v>
      </c>
      <c r="V15" s="114">
        <v>0.44699999999999995</v>
      </c>
      <c r="W15" s="114">
        <v>1.8899999999999997</v>
      </c>
      <c r="X15" s="114">
        <v>31.570748257637728</v>
      </c>
      <c r="Y15" s="114">
        <v>0.37300000000000005</v>
      </c>
      <c r="Z15" s="114">
        <v>1.7265883481994967E-2</v>
      </c>
    </row>
    <row r="16" spans="1:26" ht="13.5" customHeight="1">
      <c r="A16" s="61" t="s">
        <v>104</v>
      </c>
      <c r="B16" s="61" t="s">
        <v>239</v>
      </c>
      <c r="C16" s="60">
        <v>2034</v>
      </c>
      <c r="D16" s="61" t="s">
        <v>102</v>
      </c>
      <c r="E16" s="137">
        <v>223984.62209899732</v>
      </c>
      <c r="F16" s="137">
        <v>1600183.2572970781</v>
      </c>
      <c r="G16" s="126">
        <v>82.616204718276137</v>
      </c>
      <c r="H16" s="126">
        <v>3.9646102834351957</v>
      </c>
      <c r="I16" s="114">
        <v>1.8372973086458024E-3</v>
      </c>
      <c r="J16" s="114">
        <v>0</v>
      </c>
      <c r="K16" s="114">
        <v>0.19427569734106029</v>
      </c>
      <c r="L16" s="114">
        <v>0.44700000000000001</v>
      </c>
      <c r="M16" s="114">
        <v>1.89</v>
      </c>
      <c r="N16" s="114">
        <v>26.324137053915429</v>
      </c>
      <c r="O16" s="114">
        <v>0.37299999999999994</v>
      </c>
      <c r="P16" s="114">
        <v>1.8499999999999996E-2</v>
      </c>
      <c r="Q16" s="126">
        <v>81.53554462944463</v>
      </c>
      <c r="R16" s="126">
        <v>3.9127512551042605</v>
      </c>
      <c r="S16" s="114">
        <v>1.3015549060052137E-3</v>
      </c>
      <c r="T16" s="114">
        <v>0</v>
      </c>
      <c r="U16" s="114">
        <v>4.7123611143367453E-2</v>
      </c>
      <c r="V16" s="114">
        <v>0.4469999999999999</v>
      </c>
      <c r="W16" s="114">
        <v>1.89</v>
      </c>
      <c r="X16" s="114">
        <v>25.979804554206638</v>
      </c>
      <c r="Y16" s="114">
        <v>0.37299999999999994</v>
      </c>
      <c r="Z16" s="114">
        <v>1.7263004514304316E-2</v>
      </c>
    </row>
    <row r="17" spans="1:26" ht="13.5" customHeight="1">
      <c r="A17" s="61" t="s">
        <v>104</v>
      </c>
      <c r="B17" s="61" t="s">
        <v>239</v>
      </c>
      <c r="C17" s="60">
        <v>2035</v>
      </c>
      <c r="D17" s="61" t="s">
        <v>102</v>
      </c>
      <c r="E17" s="137">
        <v>232703.70978749715</v>
      </c>
      <c r="F17" s="137">
        <v>1667030.5212283055</v>
      </c>
      <c r="G17" s="126">
        <v>81.936617593259157</v>
      </c>
      <c r="H17" s="126">
        <v>3.9321906678850227</v>
      </c>
      <c r="I17" s="114">
        <v>1.8372973086458022E-3</v>
      </c>
      <c r="J17" s="114">
        <v>0</v>
      </c>
      <c r="K17" s="114">
        <v>0.19427569734106034</v>
      </c>
      <c r="L17" s="114">
        <v>0.44699999999999995</v>
      </c>
      <c r="M17" s="114">
        <v>1.8899999999999997</v>
      </c>
      <c r="N17" s="114">
        <v>20.867285518012462</v>
      </c>
      <c r="O17" s="114">
        <v>0.37299999999999994</v>
      </c>
      <c r="P17" s="114">
        <v>1.8500000000000003E-2</v>
      </c>
      <c r="Q17" s="126">
        <v>80.871969875981435</v>
      </c>
      <c r="R17" s="126">
        <v>3.8810975432060633</v>
      </c>
      <c r="S17" s="114">
        <v>1.3014943878217275E-3</v>
      </c>
      <c r="T17" s="114">
        <v>0</v>
      </c>
      <c r="U17" s="114">
        <v>4.7091774681175438E-2</v>
      </c>
      <c r="V17" s="114">
        <v>0.44699999999999995</v>
      </c>
      <c r="W17" s="114">
        <v>1.89</v>
      </c>
      <c r="X17" s="114">
        <v>20.596145354492183</v>
      </c>
      <c r="Y17" s="114">
        <v>0.37299999999999994</v>
      </c>
      <c r="Z17" s="114">
        <v>1.7260212692989871E-2</v>
      </c>
    </row>
    <row r="18" spans="1:26" ht="13.5" customHeight="1">
      <c r="A18" s="61" t="s">
        <v>104</v>
      </c>
      <c r="B18" s="61" t="s">
        <v>239</v>
      </c>
      <c r="C18" s="60">
        <v>2036</v>
      </c>
      <c r="D18" s="61" t="s">
        <v>102</v>
      </c>
      <c r="E18" s="137">
        <v>240387.03659094442</v>
      </c>
      <c r="F18" s="137">
        <v>1726658.8446025932</v>
      </c>
      <c r="G18" s="126">
        <v>81.280350648959725</v>
      </c>
      <c r="H18" s="126">
        <v>3.9009088420891929</v>
      </c>
      <c r="I18" s="114">
        <v>1.8372973086458024E-3</v>
      </c>
      <c r="J18" s="114">
        <v>0</v>
      </c>
      <c r="K18" s="114">
        <v>0.19427569734106032</v>
      </c>
      <c r="L18" s="114">
        <v>0.44699999999999995</v>
      </c>
      <c r="M18" s="114">
        <v>1.89</v>
      </c>
      <c r="N18" s="114">
        <v>14.909247977028844</v>
      </c>
      <c r="O18" s="114">
        <v>0.373</v>
      </c>
      <c r="P18" s="114">
        <v>1.8499999999999999E-2</v>
      </c>
      <c r="Q18" s="126">
        <v>80.231088483125333</v>
      </c>
      <c r="R18" s="126">
        <v>3.8505513322151201</v>
      </c>
      <c r="S18" s="114">
        <v>1.3014356483372221E-3</v>
      </c>
      <c r="T18" s="114">
        <v>0</v>
      </c>
      <c r="U18" s="114">
        <v>4.7060873929204841E-2</v>
      </c>
      <c r="V18" s="114">
        <v>0.44700000000000001</v>
      </c>
      <c r="W18" s="114">
        <v>1.8899999999999997</v>
      </c>
      <c r="X18" s="114">
        <v>14.71678190499007</v>
      </c>
      <c r="Y18" s="114">
        <v>0.37299999999999994</v>
      </c>
      <c r="Z18" s="114">
        <v>1.7257502926513183E-2</v>
      </c>
    </row>
    <row r="19" spans="1:26" ht="13.5" customHeight="1">
      <c r="A19" s="61" t="s">
        <v>104</v>
      </c>
      <c r="B19" s="61" t="s">
        <v>239</v>
      </c>
      <c r="C19" s="60">
        <v>2037</v>
      </c>
      <c r="D19" s="61" t="s">
        <v>102</v>
      </c>
      <c r="E19" s="137">
        <v>246921.77508820462</v>
      </c>
      <c r="F19" s="137">
        <v>1778191.4614929492</v>
      </c>
      <c r="G19" s="126">
        <v>80.643115715608502</v>
      </c>
      <c r="H19" s="126">
        <v>3.87051964285431</v>
      </c>
      <c r="I19" s="114">
        <v>1.8372973086458022E-3</v>
      </c>
      <c r="J19" s="114">
        <v>0</v>
      </c>
      <c r="K19" s="114">
        <v>0.19427569734106032</v>
      </c>
      <c r="L19" s="114">
        <v>0.44700000000000006</v>
      </c>
      <c r="M19" s="114">
        <v>1.89</v>
      </c>
      <c r="N19" s="114">
        <v>9.5201120240118549</v>
      </c>
      <c r="O19" s="114">
        <v>0.373</v>
      </c>
      <c r="P19" s="114">
        <v>1.8500000000000003E-2</v>
      </c>
      <c r="Q19" s="126">
        <v>79.608689919571646</v>
      </c>
      <c r="R19" s="126">
        <v>3.8208716930310991</v>
      </c>
      <c r="S19" s="114">
        <v>1.3013785865612995E-3</v>
      </c>
      <c r="T19" s="114">
        <v>0</v>
      </c>
      <c r="U19" s="114">
        <v>4.7030855760001641E-2</v>
      </c>
      <c r="V19" s="114">
        <v>0.44700000000000006</v>
      </c>
      <c r="W19" s="114">
        <v>1.89</v>
      </c>
      <c r="X19" s="114">
        <v>9.397995593224044</v>
      </c>
      <c r="Y19" s="114">
        <v>0.373</v>
      </c>
      <c r="Z19" s="114">
        <v>1.7254870555991085E-2</v>
      </c>
    </row>
    <row r="20" spans="1:26" ht="13.5" customHeight="1">
      <c r="A20" s="61" t="s">
        <v>104</v>
      </c>
      <c r="B20" s="61" t="s">
        <v>239</v>
      </c>
      <c r="C20" s="60">
        <v>2038</v>
      </c>
      <c r="D20" s="61" t="s">
        <v>102</v>
      </c>
      <c r="E20" s="137">
        <v>252523.21458870251</v>
      </c>
      <c r="F20" s="137">
        <v>1823115.4525038307</v>
      </c>
      <c r="G20" s="126">
        <v>80.016606316526989</v>
      </c>
      <c r="H20" s="126">
        <v>3.8406656264227541</v>
      </c>
      <c r="I20" s="114">
        <v>1.8372973086458024E-3</v>
      </c>
      <c r="J20" s="114">
        <v>0</v>
      </c>
      <c r="K20" s="114">
        <v>0.19427569734106032</v>
      </c>
      <c r="L20" s="114">
        <v>0.44699999999999995</v>
      </c>
      <c r="M20" s="114">
        <v>1.8899999999999997</v>
      </c>
      <c r="N20" s="114">
        <v>3.5771147914711485</v>
      </c>
      <c r="O20" s="114">
        <v>0.373</v>
      </c>
      <c r="P20" s="114">
        <v>1.8500000000000003E-2</v>
      </c>
      <c r="Q20" s="126">
        <v>78.996593532728838</v>
      </c>
      <c r="R20" s="126">
        <v>3.7917066888023743</v>
      </c>
      <c r="S20" s="114">
        <v>1.3013231098499365E-3</v>
      </c>
      <c r="T20" s="114">
        <v>0</v>
      </c>
      <c r="U20" s="114">
        <v>4.7001671436842717E-2</v>
      </c>
      <c r="V20" s="114">
        <v>0.44700000000000001</v>
      </c>
      <c r="W20" s="114">
        <v>1.8900000000000001</v>
      </c>
      <c r="X20" s="114">
        <v>3.5315154717251867</v>
      </c>
      <c r="Y20" s="114">
        <v>0.37300000000000005</v>
      </c>
      <c r="Z20" s="114">
        <v>1.7252311307574868E-2</v>
      </c>
    </row>
    <row r="21" spans="1:26" ht="13.5" customHeight="1">
      <c r="A21" s="61" t="s">
        <v>104</v>
      </c>
      <c r="B21" s="61" t="s">
        <v>239</v>
      </c>
      <c r="C21" s="60">
        <v>2039</v>
      </c>
      <c r="D21" s="61" t="s">
        <v>102</v>
      </c>
      <c r="E21" s="137">
        <v>257391.78824892017</v>
      </c>
      <c r="F21" s="137">
        <v>1862828.8431204669</v>
      </c>
      <c r="G21" s="126">
        <v>79.399554017524736</v>
      </c>
      <c r="H21" s="126">
        <v>3.8111785928411872</v>
      </c>
      <c r="I21" s="114">
        <v>1.8372973086458024E-3</v>
      </c>
      <c r="J21" s="114">
        <v>0</v>
      </c>
      <c r="K21" s="114">
        <v>0.19427569734106032</v>
      </c>
      <c r="L21" s="114">
        <v>0.44700000000000001</v>
      </c>
      <c r="M21" s="114">
        <v>1.8900000000000001</v>
      </c>
      <c r="N21" s="114">
        <v>0</v>
      </c>
      <c r="O21" s="114">
        <v>0.373</v>
      </c>
      <c r="P21" s="114">
        <v>1.8499999999999999E-2</v>
      </c>
      <c r="Q21" s="126">
        <v>78.39356352000749</v>
      </c>
      <c r="R21" s="126">
        <v>3.7628910489603591</v>
      </c>
      <c r="S21" s="114">
        <v>1.3012691330113475E-3</v>
      </c>
      <c r="T21" s="114">
        <v>0</v>
      </c>
      <c r="U21" s="114">
        <v>4.6973276143362774E-2</v>
      </c>
      <c r="V21" s="114">
        <v>0.44699999999999995</v>
      </c>
      <c r="W21" s="114">
        <v>1.8900000000000001</v>
      </c>
      <c r="X21" s="114">
        <v>0</v>
      </c>
      <c r="Y21" s="114">
        <v>0.373</v>
      </c>
      <c r="Z21" s="114">
        <v>1.7249821251202103E-2</v>
      </c>
    </row>
    <row r="22" spans="1:26" ht="13.5" customHeight="1">
      <c r="A22" s="61" t="s">
        <v>104</v>
      </c>
      <c r="B22" s="61" t="s">
        <v>239</v>
      </c>
      <c r="C22" s="60">
        <v>2040</v>
      </c>
      <c r="D22" s="61" t="s">
        <v>102</v>
      </c>
      <c r="E22" s="137">
        <v>261668.13852484542</v>
      </c>
      <c r="F22" s="137">
        <v>1898312.1983242696</v>
      </c>
      <c r="G22" s="126">
        <v>78.7894798264538</v>
      </c>
      <c r="H22" s="126">
        <v>3.7818950316697828</v>
      </c>
      <c r="I22" s="114">
        <v>1.8372973086458026E-3</v>
      </c>
      <c r="J22" s="114">
        <v>0</v>
      </c>
      <c r="K22" s="114">
        <v>0.19427569734106037</v>
      </c>
      <c r="L22" s="114">
        <v>0.44700000000000001</v>
      </c>
      <c r="M22" s="114">
        <v>1.8900000000000001</v>
      </c>
      <c r="N22" s="114">
        <v>0</v>
      </c>
      <c r="O22" s="114">
        <v>0.373</v>
      </c>
      <c r="P22" s="114">
        <v>1.8500000000000006E-2</v>
      </c>
      <c r="Q22" s="126">
        <v>77.797167185962763</v>
      </c>
      <c r="R22" s="126">
        <v>3.7342640249262122</v>
      </c>
      <c r="S22" s="114">
        <v>1.3012165775283932E-3</v>
      </c>
      <c r="T22" s="114">
        <v>0</v>
      </c>
      <c r="U22" s="114">
        <v>4.6945628574489084E-2</v>
      </c>
      <c r="V22" s="114">
        <v>0.44699999999999995</v>
      </c>
      <c r="W22" s="114">
        <v>1.8899999999999997</v>
      </c>
      <c r="X22" s="114">
        <v>0</v>
      </c>
      <c r="Y22" s="114">
        <v>0.37299999999999994</v>
      </c>
      <c r="Z22" s="114">
        <v>1.7247396764724657E-2</v>
      </c>
    </row>
    <row r="23" spans="1:26" ht="13.5" customHeight="1">
      <c r="A23" s="61" t="s">
        <v>104</v>
      </c>
      <c r="B23" s="61" t="s">
        <v>240</v>
      </c>
      <c r="C23" s="60">
        <v>2020</v>
      </c>
      <c r="D23" s="61" t="s">
        <v>102</v>
      </c>
      <c r="E23" s="137">
        <v>14301.355062093913</v>
      </c>
      <c r="F23" s="137">
        <v>97168.934865667237</v>
      </c>
      <c r="G23" s="126">
        <v>158.12490882318073</v>
      </c>
      <c r="H23" s="126">
        <v>7.5767278480737463</v>
      </c>
      <c r="I23" s="114">
        <v>7.5260410615609194E-3</v>
      </c>
      <c r="J23" s="114">
        <v>0</v>
      </c>
      <c r="K23" s="114">
        <v>0.61978510174121959</v>
      </c>
      <c r="L23" s="114">
        <v>0.44700000000000001</v>
      </c>
      <c r="M23" s="114">
        <v>1.89</v>
      </c>
      <c r="N23" s="114">
        <v>360.97901992199843</v>
      </c>
      <c r="O23" s="114">
        <v>0.37299999999999989</v>
      </c>
      <c r="P23" s="114">
        <v>1.7890437665352203E-2</v>
      </c>
      <c r="Q23" s="126">
        <v>139.07475343510299</v>
      </c>
      <c r="R23" s="126">
        <v>6.6639188294745137</v>
      </c>
      <c r="S23" s="114">
        <v>5.0180174796226927E-3</v>
      </c>
      <c r="T23" s="114">
        <v>0</v>
      </c>
      <c r="U23" s="114">
        <v>0.41292462597709861</v>
      </c>
      <c r="V23" s="114">
        <v>0.44700000000000001</v>
      </c>
      <c r="W23" s="114">
        <v>1.89</v>
      </c>
      <c r="X23" s="114">
        <v>317.48994237862541</v>
      </c>
      <c r="Y23" s="114">
        <v>0.37299999999999994</v>
      </c>
      <c r="Z23" s="114">
        <v>1.7556899160425916E-2</v>
      </c>
    </row>
    <row r="24" spans="1:26" ht="13.5" customHeight="1">
      <c r="A24" s="61" t="s">
        <v>104</v>
      </c>
      <c r="B24" s="61" t="s">
        <v>240</v>
      </c>
      <c r="C24" s="60">
        <v>2021</v>
      </c>
      <c r="D24" s="61" t="s">
        <v>102</v>
      </c>
      <c r="E24" s="137">
        <v>17502.506991913742</v>
      </c>
      <c r="F24" s="137">
        <v>119470.81573961441</v>
      </c>
      <c r="G24" s="126">
        <v>158.03061191022024</v>
      </c>
      <c r="H24" s="126">
        <v>7.5736259336620355</v>
      </c>
      <c r="I24" s="114">
        <v>7.1982944794998071E-3</v>
      </c>
      <c r="J24" s="114">
        <v>0</v>
      </c>
      <c r="K24" s="114">
        <v>0.59406039225275442</v>
      </c>
      <c r="L24" s="114">
        <v>0.44700000000000001</v>
      </c>
      <c r="M24" s="114">
        <v>1.89</v>
      </c>
      <c r="N24" s="114">
        <v>322.22678713002847</v>
      </c>
      <c r="O24" s="114">
        <v>0.37300000000000005</v>
      </c>
      <c r="P24" s="114">
        <v>1.7933839488973355E-2</v>
      </c>
      <c r="Q24" s="126">
        <v>138.97721738563803</v>
      </c>
      <c r="R24" s="126">
        <v>6.6604909330986564</v>
      </c>
      <c r="S24" s="114">
        <v>4.801126500471692E-3</v>
      </c>
      <c r="T24" s="114">
        <v>0</v>
      </c>
      <c r="U24" s="114">
        <v>0.39133971505856069</v>
      </c>
      <c r="V24" s="114">
        <v>0.44700000000000001</v>
      </c>
      <c r="W24" s="114">
        <v>1.8900000000000001</v>
      </c>
      <c r="X24" s="114">
        <v>283.37663001575402</v>
      </c>
      <c r="Y24" s="114">
        <v>0.37300000000000005</v>
      </c>
      <c r="Z24" s="114">
        <v>1.7535103838947769E-2</v>
      </c>
    </row>
    <row r="25" spans="1:26" ht="13.5" customHeight="1">
      <c r="A25" s="61" t="s">
        <v>104</v>
      </c>
      <c r="B25" s="61" t="s">
        <v>240</v>
      </c>
      <c r="C25" s="60">
        <v>2022</v>
      </c>
      <c r="D25" s="61" t="s">
        <v>102</v>
      </c>
      <c r="E25" s="137">
        <v>15661.863063533663</v>
      </c>
      <c r="F25" s="137">
        <v>107379.36312077593</v>
      </c>
      <c r="G25" s="126">
        <v>157.93858609752044</v>
      </c>
      <c r="H25" s="126">
        <v>7.5699493914071709</v>
      </c>
      <c r="I25" s="114">
        <v>6.8098330334698115E-3</v>
      </c>
      <c r="J25" s="114">
        <v>0</v>
      </c>
      <c r="K25" s="114">
        <v>0.56357019527267571</v>
      </c>
      <c r="L25" s="114">
        <v>0.44700000000000006</v>
      </c>
      <c r="M25" s="114">
        <v>1.8900000000000001</v>
      </c>
      <c r="N25" s="114">
        <v>302.07450238481681</v>
      </c>
      <c r="O25" s="114">
        <v>0.37300000000000005</v>
      </c>
      <c r="P25" s="114">
        <v>1.7985281475212184E-2</v>
      </c>
      <c r="Q25" s="126">
        <v>138.87663376836471</v>
      </c>
      <c r="R25" s="126">
        <v>6.6563156936607104</v>
      </c>
      <c r="S25" s="114">
        <v>4.5441140803391435E-3</v>
      </c>
      <c r="T25" s="114">
        <v>0</v>
      </c>
      <c r="U25" s="114">
        <v>0.36577551699903382</v>
      </c>
      <c r="V25" s="114">
        <v>0.44699999999999995</v>
      </c>
      <c r="W25" s="114">
        <v>1.8899999999999997</v>
      </c>
      <c r="X25" s="114">
        <v>265.61647204157043</v>
      </c>
      <c r="Y25" s="114">
        <v>0.37299999999999994</v>
      </c>
      <c r="Z25" s="114">
        <v>1.7510293188886472E-2</v>
      </c>
    </row>
    <row r="26" spans="1:26" ht="13.5" customHeight="1">
      <c r="A26" s="61" t="s">
        <v>104</v>
      </c>
      <c r="B26" s="61" t="s">
        <v>240</v>
      </c>
      <c r="C26" s="60">
        <v>2023</v>
      </c>
      <c r="D26" s="61" t="s">
        <v>102</v>
      </c>
      <c r="E26" s="137">
        <v>13650.418398515716</v>
      </c>
      <c r="F26" s="137">
        <v>93983.68967766744</v>
      </c>
      <c r="G26" s="126">
        <v>157.85500720323125</v>
      </c>
      <c r="H26" s="126">
        <v>7.5666552175513866</v>
      </c>
      <c r="I26" s="114">
        <v>6.5268135879379165E-3</v>
      </c>
      <c r="J26" s="114">
        <v>0</v>
      </c>
      <c r="K26" s="114">
        <v>0.54135610238997078</v>
      </c>
      <c r="L26" s="114">
        <v>0.44700000000000001</v>
      </c>
      <c r="M26" s="114">
        <v>1.89</v>
      </c>
      <c r="N26" s="114">
        <v>282.55026006405831</v>
      </c>
      <c r="O26" s="114">
        <v>0.37299999999999994</v>
      </c>
      <c r="P26" s="114">
        <v>1.8022760310167793E-2</v>
      </c>
      <c r="Q26" s="126">
        <v>138.79087083125185</v>
      </c>
      <c r="R26" s="126">
        <v>6.6528308827842837</v>
      </c>
      <c r="S26" s="114">
        <v>4.3568310931617824E-3</v>
      </c>
      <c r="T26" s="114">
        <v>0</v>
      </c>
      <c r="U26" s="114">
        <v>0.34713768130423267</v>
      </c>
      <c r="V26" s="114">
        <v>0.4469999999999999</v>
      </c>
      <c r="W26" s="114">
        <v>1.8899999999999997</v>
      </c>
      <c r="X26" s="114">
        <v>248.42668815313081</v>
      </c>
      <c r="Y26" s="114">
        <v>0.37299999999999994</v>
      </c>
      <c r="Z26" s="114">
        <v>1.7491205987417793E-2</v>
      </c>
    </row>
    <row r="27" spans="1:26" ht="13.5" customHeight="1">
      <c r="A27" s="61" t="s">
        <v>104</v>
      </c>
      <c r="B27" s="61" t="s">
        <v>240</v>
      </c>
      <c r="C27" s="60">
        <v>2024</v>
      </c>
      <c r="D27" s="61" t="s">
        <v>102</v>
      </c>
      <c r="E27" s="137">
        <v>11472.354586859285</v>
      </c>
      <c r="F27" s="137">
        <v>79306.562550284871</v>
      </c>
      <c r="G27" s="126">
        <v>157.79971160015035</v>
      </c>
      <c r="H27" s="126">
        <v>7.5643095629208918</v>
      </c>
      <c r="I27" s="114">
        <v>6.30555495866204E-3</v>
      </c>
      <c r="J27" s="114">
        <v>0</v>
      </c>
      <c r="K27" s="114">
        <v>0.52398959341177287</v>
      </c>
      <c r="L27" s="114">
        <v>0.44700000000000017</v>
      </c>
      <c r="M27" s="114">
        <v>1.89</v>
      </c>
      <c r="N27" s="114">
        <v>274.15590518402445</v>
      </c>
      <c r="O27" s="114">
        <v>0.373</v>
      </c>
      <c r="P27" s="114">
        <v>1.8052060472329969E-2</v>
      </c>
      <c r="Q27" s="126">
        <v>138.73413628930012</v>
      </c>
      <c r="R27" s="126">
        <v>6.6503794157487128</v>
      </c>
      <c r="S27" s="114">
        <v>4.2103938893591677E-3</v>
      </c>
      <c r="T27" s="114">
        <v>0</v>
      </c>
      <c r="U27" s="114">
        <v>0.33255789324041851</v>
      </c>
      <c r="V27" s="114">
        <v>0.44700000000000012</v>
      </c>
      <c r="W27" s="114">
        <v>1.8900000000000001</v>
      </c>
      <c r="X27" s="114">
        <v>241.03201665344889</v>
      </c>
      <c r="Y27" s="114">
        <v>0.37300000000000005</v>
      </c>
      <c r="Z27" s="114">
        <v>1.7475537110019406E-2</v>
      </c>
    </row>
    <row r="28" spans="1:26" ht="13.5" customHeight="1">
      <c r="A28" s="61" t="s">
        <v>104</v>
      </c>
      <c r="B28" s="61" t="s">
        <v>240</v>
      </c>
      <c r="C28" s="60">
        <v>2025</v>
      </c>
      <c r="D28" s="61" t="s">
        <v>102</v>
      </c>
      <c r="E28" s="137">
        <v>9441.6588035172281</v>
      </c>
      <c r="F28" s="137">
        <v>65521.293848953421</v>
      </c>
      <c r="G28" s="126">
        <v>157.7526150020347</v>
      </c>
      <c r="H28" s="126">
        <v>7.5622740589343822</v>
      </c>
      <c r="I28" s="114">
        <v>6.113766062315046E-3</v>
      </c>
      <c r="J28" s="114">
        <v>0</v>
      </c>
      <c r="K28" s="114">
        <v>0.50893615300481876</v>
      </c>
      <c r="L28" s="114">
        <v>0.44699999999999995</v>
      </c>
      <c r="M28" s="114">
        <v>1.89</v>
      </c>
      <c r="N28" s="114">
        <v>268.03067416160059</v>
      </c>
      <c r="O28" s="114">
        <v>0.373</v>
      </c>
      <c r="P28" s="114">
        <v>1.8077458106683309E-2</v>
      </c>
      <c r="Q28" s="126">
        <v>138.68642003094669</v>
      </c>
      <c r="R28" s="126">
        <v>6.6482873612775215</v>
      </c>
      <c r="S28" s="114">
        <v>4.0834514894984479E-3</v>
      </c>
      <c r="T28" s="114">
        <v>0</v>
      </c>
      <c r="U28" s="114">
        <v>0.31991603165918159</v>
      </c>
      <c r="V28" s="114">
        <v>0.44699999999999995</v>
      </c>
      <c r="W28" s="114">
        <v>1.89</v>
      </c>
      <c r="X28" s="114">
        <v>235.6361234168709</v>
      </c>
      <c r="Y28" s="114">
        <v>0.37299999999999994</v>
      </c>
      <c r="Z28" s="114">
        <v>1.7461574925991055E-2</v>
      </c>
    </row>
    <row r="29" spans="1:26" ht="13.5" customHeight="1">
      <c r="A29" s="61" t="s">
        <v>104</v>
      </c>
      <c r="B29" s="61" t="s">
        <v>240</v>
      </c>
      <c r="C29" s="60">
        <v>2026</v>
      </c>
      <c r="D29" s="61" t="s">
        <v>102</v>
      </c>
      <c r="E29" s="137">
        <v>7605.1396250202051</v>
      </c>
      <c r="F29" s="137">
        <v>52972.730093864775</v>
      </c>
      <c r="G29" s="126">
        <v>157.69442565794566</v>
      </c>
      <c r="H29" s="126">
        <v>7.5605004865381735</v>
      </c>
      <c r="I29" s="114">
        <v>5.9586935453596803E-3</v>
      </c>
      <c r="J29" s="114">
        <v>0</v>
      </c>
      <c r="K29" s="114">
        <v>0.49676456780251127</v>
      </c>
      <c r="L29" s="114">
        <v>0.44699999999999995</v>
      </c>
      <c r="M29" s="114">
        <v>1.89</v>
      </c>
      <c r="N29" s="114">
        <v>240.29249517985781</v>
      </c>
      <c r="O29" s="114">
        <v>0.37299999999999994</v>
      </c>
      <c r="P29" s="114">
        <v>1.8097993576457118E-2</v>
      </c>
      <c r="Q29" s="126">
        <v>138.63134397973809</v>
      </c>
      <c r="R29" s="126">
        <v>6.6465402263598623</v>
      </c>
      <c r="S29" s="114">
        <v>3.9807925735247099E-3</v>
      </c>
      <c r="T29" s="114">
        <v>0</v>
      </c>
      <c r="U29" s="114">
        <v>0.30968709781792142</v>
      </c>
      <c r="V29" s="114">
        <v>0.44699999999999995</v>
      </c>
      <c r="W29" s="114">
        <v>1.89</v>
      </c>
      <c r="X29" s="114">
        <v>211.24444580739652</v>
      </c>
      <c r="Y29" s="114">
        <v>0.37299999999999983</v>
      </c>
      <c r="Z29" s="114">
        <v>1.7449694768696795E-2</v>
      </c>
    </row>
    <row r="30" spans="1:26" ht="13.5" customHeight="1">
      <c r="A30" s="61" t="s">
        <v>104</v>
      </c>
      <c r="B30" s="61" t="s">
        <v>240</v>
      </c>
      <c r="C30" s="60">
        <v>2027</v>
      </c>
      <c r="D30" s="61" t="s">
        <v>102</v>
      </c>
      <c r="E30" s="137">
        <v>6038.2145661426821</v>
      </c>
      <c r="F30" s="137">
        <v>42208.825788046634</v>
      </c>
      <c r="G30" s="126">
        <v>157.64669940743246</v>
      </c>
      <c r="H30" s="126">
        <v>7.5591774051199936</v>
      </c>
      <c r="I30" s="114">
        <v>5.8306197888586325E-3</v>
      </c>
      <c r="J30" s="114">
        <v>0</v>
      </c>
      <c r="K30" s="114">
        <v>0.48671210544465332</v>
      </c>
      <c r="L30" s="114">
        <v>0.44700000000000001</v>
      </c>
      <c r="M30" s="114">
        <v>1.8899999999999997</v>
      </c>
      <c r="N30" s="114">
        <v>213.96194907838162</v>
      </c>
      <c r="O30" s="114">
        <v>0.373</v>
      </c>
      <c r="P30" s="114">
        <v>1.8114953736820046E-2</v>
      </c>
      <c r="Q30" s="126">
        <v>138.58715718352437</v>
      </c>
      <c r="R30" s="126">
        <v>6.6452701589014005</v>
      </c>
      <c r="S30" s="114">
        <v>3.8959910525518597E-3</v>
      </c>
      <c r="T30" s="114">
        <v>0</v>
      </c>
      <c r="U30" s="114">
        <v>0.30123284039480452</v>
      </c>
      <c r="V30" s="114">
        <v>0.44699999999999995</v>
      </c>
      <c r="W30" s="114">
        <v>1.8899999999999995</v>
      </c>
      <c r="X30" s="114">
        <v>188.09387306982779</v>
      </c>
      <c r="Y30" s="114">
        <v>0.37299999999999994</v>
      </c>
      <c r="Z30" s="114">
        <v>1.7439375868468221E-2</v>
      </c>
    </row>
    <row r="31" spans="1:26" ht="13.5" customHeight="1">
      <c r="A31" s="61" t="s">
        <v>104</v>
      </c>
      <c r="B31" s="61" t="s">
        <v>240</v>
      </c>
      <c r="C31" s="60">
        <v>2028</v>
      </c>
      <c r="D31" s="61" t="s">
        <v>102</v>
      </c>
      <c r="E31" s="137">
        <v>4727.7575677783843</v>
      </c>
      <c r="F31" s="137">
        <v>33162.146685291853</v>
      </c>
      <c r="G31" s="126">
        <v>157.59353229106432</v>
      </c>
      <c r="H31" s="126">
        <v>7.5577410486167107</v>
      </c>
      <c r="I31" s="114">
        <v>5.7015789676345061E-3</v>
      </c>
      <c r="J31" s="114">
        <v>0</v>
      </c>
      <c r="K31" s="114">
        <v>0.47658373852998415</v>
      </c>
      <c r="L31" s="114">
        <v>0.44699999999999995</v>
      </c>
      <c r="M31" s="114">
        <v>1.8899999999999997</v>
      </c>
      <c r="N31" s="114">
        <v>183.60782604876977</v>
      </c>
      <c r="O31" s="114">
        <v>0.373</v>
      </c>
      <c r="P31" s="114">
        <v>1.8132041960677265E-2</v>
      </c>
      <c r="Q31" s="126">
        <v>138.53782313479792</v>
      </c>
      <c r="R31" s="126">
        <v>6.6438830164556926</v>
      </c>
      <c r="S31" s="114">
        <v>3.8105582433279636E-3</v>
      </c>
      <c r="T31" s="114">
        <v>0</v>
      </c>
      <c r="U31" s="114">
        <v>0.29271773849256538</v>
      </c>
      <c r="V31" s="114">
        <v>0.4469999999999999</v>
      </c>
      <c r="W31" s="114">
        <v>1.8899999999999995</v>
      </c>
      <c r="X31" s="114">
        <v>161.40655115420293</v>
      </c>
      <c r="Y31" s="114">
        <v>0.37299999999999994</v>
      </c>
      <c r="Z31" s="114">
        <v>1.7429128975984812E-2</v>
      </c>
    </row>
    <row r="32" spans="1:26" ht="13.5" customHeight="1">
      <c r="A32" s="61" t="s">
        <v>104</v>
      </c>
      <c r="B32" s="61" t="s">
        <v>240</v>
      </c>
      <c r="C32" s="60">
        <v>2029</v>
      </c>
      <c r="D32" s="61" t="s">
        <v>102</v>
      </c>
      <c r="E32" s="137">
        <v>3650.5681116224632</v>
      </c>
      <c r="F32" s="137">
        <v>25691.403453787247</v>
      </c>
      <c r="G32" s="126">
        <v>157.53886545970855</v>
      </c>
      <c r="H32" s="126">
        <v>7.5563871741694157</v>
      </c>
      <c r="I32" s="114">
        <v>5.5756157863255228E-3</v>
      </c>
      <c r="J32" s="114">
        <v>0</v>
      </c>
      <c r="K32" s="114">
        <v>0.46669693444788313</v>
      </c>
      <c r="L32" s="114">
        <v>0.44700000000000006</v>
      </c>
      <c r="M32" s="114">
        <v>1.8900000000000003</v>
      </c>
      <c r="N32" s="114">
        <v>149.05105103624595</v>
      </c>
      <c r="O32" s="114">
        <v>0.37300000000000005</v>
      </c>
      <c r="P32" s="114">
        <v>1.8148722628233131E-2</v>
      </c>
      <c r="Q32" s="126">
        <v>138.48712628587074</v>
      </c>
      <c r="R32" s="126">
        <v>6.6425662124739153</v>
      </c>
      <c r="S32" s="114">
        <v>3.7271673999188476E-3</v>
      </c>
      <c r="T32" s="114">
        <v>0</v>
      </c>
      <c r="U32" s="114">
        <v>0.28440701947496144</v>
      </c>
      <c r="V32" s="114">
        <v>0.44700000000000006</v>
      </c>
      <c r="W32" s="114">
        <v>1.8900000000000001</v>
      </c>
      <c r="X32" s="114">
        <v>131.02577365696197</v>
      </c>
      <c r="Y32" s="114">
        <v>0.37299999999999994</v>
      </c>
      <c r="Z32" s="114">
        <v>1.7419159345723825E-2</v>
      </c>
    </row>
    <row r="33" spans="1:26" ht="13.5" customHeight="1">
      <c r="A33" s="61" t="s">
        <v>104</v>
      </c>
      <c r="B33" s="61" t="s">
        <v>240</v>
      </c>
      <c r="C33" s="60">
        <v>2030</v>
      </c>
      <c r="D33" s="61" t="s">
        <v>102</v>
      </c>
      <c r="E33" s="137">
        <v>2792.1851430644556</v>
      </c>
      <c r="F33" s="137">
        <v>19713.439593221741</v>
      </c>
      <c r="G33" s="126">
        <v>157.49244103764499</v>
      </c>
      <c r="H33" s="126">
        <v>7.5555302576970025</v>
      </c>
      <c r="I33" s="114">
        <v>5.5008119448540314E-3</v>
      </c>
      <c r="J33" s="114">
        <v>0</v>
      </c>
      <c r="K33" s="114">
        <v>0.46082560825929586</v>
      </c>
      <c r="L33" s="114">
        <v>0.44699999999999984</v>
      </c>
      <c r="M33" s="114">
        <v>1.8899999999999995</v>
      </c>
      <c r="N33" s="114">
        <v>111.73757915805406</v>
      </c>
      <c r="O33" s="114">
        <v>0.373</v>
      </c>
      <c r="P33" s="114">
        <v>1.8158628522943952E-2</v>
      </c>
      <c r="Q33" s="126">
        <v>138.44725284908057</v>
      </c>
      <c r="R33" s="126">
        <v>6.6418578638083519</v>
      </c>
      <c r="S33" s="114">
        <v>3.6776019481387185E-3</v>
      </c>
      <c r="T33" s="114">
        <v>0</v>
      </c>
      <c r="U33" s="114">
        <v>0.27945531958775144</v>
      </c>
      <c r="V33" s="114">
        <v>0.44700000000000001</v>
      </c>
      <c r="W33" s="114">
        <v>1.8899999999999997</v>
      </c>
      <c r="X33" s="114">
        <v>98.22541813763344</v>
      </c>
      <c r="Y33" s="114">
        <v>0.37299999999999989</v>
      </c>
      <c r="Z33" s="114">
        <v>1.7412012761091025E-2</v>
      </c>
    </row>
    <row r="34" spans="1:26" ht="13.5" customHeight="1">
      <c r="A34" s="61" t="s">
        <v>104</v>
      </c>
      <c r="B34" s="61" t="s">
        <v>240</v>
      </c>
      <c r="C34" s="60">
        <v>2031</v>
      </c>
      <c r="D34" s="61" t="s">
        <v>102</v>
      </c>
      <c r="E34" s="137">
        <v>2119.2654303947465</v>
      </c>
      <c r="F34" s="137">
        <v>15008.888904263087</v>
      </c>
      <c r="G34" s="126">
        <v>157.46356825919221</v>
      </c>
      <c r="H34" s="126">
        <v>7.5548226063405064</v>
      </c>
      <c r="I34" s="114">
        <v>5.4351506926429028E-3</v>
      </c>
      <c r="J34" s="114">
        <v>0</v>
      </c>
      <c r="K34" s="114">
        <v>0.45567188056164087</v>
      </c>
      <c r="L34" s="114">
        <v>0.44700000000000001</v>
      </c>
      <c r="M34" s="114">
        <v>1.8900000000000001</v>
      </c>
      <c r="N34" s="114">
        <v>93.284513164327223</v>
      </c>
      <c r="O34" s="114">
        <v>0.373</v>
      </c>
      <c r="P34" s="114">
        <v>1.816732371076037E-2</v>
      </c>
      <c r="Q34" s="126">
        <v>138.4232595938374</v>
      </c>
      <c r="R34" s="126">
        <v>6.6413023811418341</v>
      </c>
      <c r="S34" s="114">
        <v>3.6340855375898732E-3</v>
      </c>
      <c r="T34" s="114">
        <v>0</v>
      </c>
      <c r="U34" s="114">
        <v>0.27510534317252583</v>
      </c>
      <c r="V34" s="114">
        <v>0.44699999999999995</v>
      </c>
      <c r="W34" s="114">
        <v>1.89</v>
      </c>
      <c r="X34" s="114">
        <v>82.004660027616282</v>
      </c>
      <c r="Y34" s="114">
        <v>0.37299999999999994</v>
      </c>
      <c r="Z34" s="114">
        <v>1.740545495466856E-2</v>
      </c>
    </row>
    <row r="35" spans="1:26" ht="13.5" customHeight="1">
      <c r="A35" s="61" t="s">
        <v>104</v>
      </c>
      <c r="B35" s="61" t="s">
        <v>240</v>
      </c>
      <c r="C35" s="60">
        <v>2032</v>
      </c>
      <c r="D35" s="61" t="s">
        <v>102</v>
      </c>
      <c r="E35" s="137">
        <v>1589.4721534341513</v>
      </c>
      <c r="F35" s="137">
        <v>11290.631887546999</v>
      </c>
      <c r="G35" s="126">
        <v>157.43389940537912</v>
      </c>
      <c r="H35" s="126">
        <v>7.553971704735722</v>
      </c>
      <c r="I35" s="114">
        <v>5.3670938850031236E-3</v>
      </c>
      <c r="J35" s="114">
        <v>0</v>
      </c>
      <c r="K35" s="114">
        <v>0.45033012659357285</v>
      </c>
      <c r="L35" s="114">
        <v>0.44700000000000001</v>
      </c>
      <c r="M35" s="114">
        <v>1.89</v>
      </c>
      <c r="N35" s="114">
        <v>77.689254211729036</v>
      </c>
      <c r="O35" s="114">
        <v>0.373</v>
      </c>
      <c r="P35" s="114">
        <v>1.8176336129876462E-2</v>
      </c>
      <c r="Q35" s="126">
        <v>138.39817348803589</v>
      </c>
      <c r="R35" s="126">
        <v>6.6406021223152649</v>
      </c>
      <c r="S35" s="114">
        <v>3.5889905976918797E-3</v>
      </c>
      <c r="T35" s="114">
        <v>0</v>
      </c>
      <c r="U35" s="114">
        <v>0.270599902488663</v>
      </c>
      <c r="V35" s="114">
        <v>0.44700000000000012</v>
      </c>
      <c r="W35" s="114">
        <v>1.8900000000000003</v>
      </c>
      <c r="X35" s="114">
        <v>68.295652481206531</v>
      </c>
      <c r="Y35" s="114">
        <v>0.373</v>
      </c>
      <c r="Z35" s="114">
        <v>1.7398866392003477E-2</v>
      </c>
    </row>
    <row r="36" spans="1:26" ht="13.5" customHeight="1">
      <c r="A36" s="61" t="s">
        <v>104</v>
      </c>
      <c r="B36" s="61" t="s">
        <v>240</v>
      </c>
      <c r="C36" s="60">
        <v>2033</v>
      </c>
      <c r="D36" s="61" t="s">
        <v>102</v>
      </c>
      <c r="E36" s="137">
        <v>1177.6139570803016</v>
      </c>
      <c r="F36" s="137">
        <v>8389.3870623995517</v>
      </c>
      <c r="G36" s="126">
        <v>157.41511747332893</v>
      </c>
      <c r="H36" s="126">
        <v>7.5537043074288048</v>
      </c>
      <c r="I36" s="114">
        <v>5.3587868859653366E-3</v>
      </c>
      <c r="J36" s="114">
        <v>0</v>
      </c>
      <c r="K36" s="114">
        <v>0.44967811327393969</v>
      </c>
      <c r="L36" s="114">
        <v>0.44699999999999995</v>
      </c>
      <c r="M36" s="114">
        <v>1.89</v>
      </c>
      <c r="N36" s="114">
        <v>60.436204700052464</v>
      </c>
      <c r="O36" s="114">
        <v>0.37299999999999989</v>
      </c>
      <c r="P36" s="114">
        <v>1.8177436183780277E-2</v>
      </c>
      <c r="Q36" s="126">
        <v>138.38693700322793</v>
      </c>
      <c r="R36" s="126">
        <v>6.6406201571477013</v>
      </c>
      <c r="S36" s="114">
        <v>3.5833957834715789E-3</v>
      </c>
      <c r="T36" s="114">
        <v>0</v>
      </c>
      <c r="U36" s="114">
        <v>0.27001605468864809</v>
      </c>
      <c r="V36" s="114">
        <v>0.44699999999999995</v>
      </c>
      <c r="W36" s="114">
        <v>1.8900000000000001</v>
      </c>
      <c r="X36" s="114">
        <v>53.130737293750727</v>
      </c>
      <c r="Y36" s="114">
        <v>0.37299999999999994</v>
      </c>
      <c r="Z36" s="114">
        <v>1.7395548678455493E-2</v>
      </c>
    </row>
    <row r="37" spans="1:26" ht="13.5" customHeight="1">
      <c r="A37" s="61" t="s">
        <v>104</v>
      </c>
      <c r="B37" s="61" t="s">
        <v>240</v>
      </c>
      <c r="C37" s="60">
        <v>2034</v>
      </c>
      <c r="D37" s="61" t="s">
        <v>102</v>
      </c>
      <c r="E37" s="137">
        <v>870.97097366900061</v>
      </c>
      <c r="F37" s="137">
        <v>6222.3609665527483</v>
      </c>
      <c r="G37" s="126">
        <v>157.40263926021316</v>
      </c>
      <c r="H37" s="126">
        <v>7.553483295182561</v>
      </c>
      <c r="I37" s="114">
        <v>5.3239147345094323E-3</v>
      </c>
      <c r="J37" s="114">
        <v>0</v>
      </c>
      <c r="K37" s="114">
        <v>0.44694101084620602</v>
      </c>
      <c r="L37" s="114">
        <v>0.44699999999999995</v>
      </c>
      <c r="M37" s="114">
        <v>1.8900000000000001</v>
      </c>
      <c r="N37" s="114">
        <v>50.153461571652777</v>
      </c>
      <c r="O37" s="114">
        <v>0.373</v>
      </c>
      <c r="P37" s="114">
        <v>1.8182054126573952E-2</v>
      </c>
      <c r="Q37" s="126">
        <v>138.37905581507286</v>
      </c>
      <c r="R37" s="126">
        <v>6.6405740806818567</v>
      </c>
      <c r="S37" s="114">
        <v>3.5602446852073641E-3</v>
      </c>
      <c r="T37" s="114">
        <v>0</v>
      </c>
      <c r="U37" s="114">
        <v>0.26769066714063666</v>
      </c>
      <c r="V37" s="114">
        <v>0.44699999999999995</v>
      </c>
      <c r="W37" s="114">
        <v>1.89</v>
      </c>
      <c r="X37" s="114">
        <v>44.091945921373934</v>
      </c>
      <c r="Y37" s="114">
        <v>0.37299999999999994</v>
      </c>
      <c r="Z37" s="114">
        <v>1.7390904911485365E-2</v>
      </c>
    </row>
    <row r="38" spans="1:26" ht="13.5" customHeight="1">
      <c r="A38" s="61" t="s">
        <v>104</v>
      </c>
      <c r="B38" s="61" t="s">
        <v>240</v>
      </c>
      <c r="C38" s="60">
        <v>2035</v>
      </c>
      <c r="D38" s="61" t="s">
        <v>102</v>
      </c>
      <c r="E38" s="137">
        <v>646.11568575439821</v>
      </c>
      <c r="F38" s="137">
        <v>4628.6093564238035</v>
      </c>
      <c r="G38" s="126">
        <v>157.39925124288752</v>
      </c>
      <c r="H38" s="126">
        <v>7.5536907069042902</v>
      </c>
      <c r="I38" s="114">
        <v>5.3523317752262696E-3</v>
      </c>
      <c r="J38" s="114">
        <v>0</v>
      </c>
      <c r="K38" s="114">
        <v>0.44917145399031244</v>
      </c>
      <c r="L38" s="114">
        <v>0.44700000000000001</v>
      </c>
      <c r="M38" s="114">
        <v>1.89</v>
      </c>
      <c r="N38" s="114">
        <v>40.085803057080582</v>
      </c>
      <c r="O38" s="114">
        <v>0.37300000000000011</v>
      </c>
      <c r="P38" s="114">
        <v>1.8178291001475069E-2</v>
      </c>
      <c r="Q38" s="126">
        <v>138.38374656266251</v>
      </c>
      <c r="R38" s="126">
        <v>6.6411244789464465</v>
      </c>
      <c r="S38" s="114">
        <v>3.5789310909128311E-3</v>
      </c>
      <c r="T38" s="114">
        <v>0</v>
      </c>
      <c r="U38" s="114">
        <v>0.26951847817523289</v>
      </c>
      <c r="V38" s="114">
        <v>0.44699999999999995</v>
      </c>
      <c r="W38" s="114">
        <v>1.8899999999999997</v>
      </c>
      <c r="X38" s="114">
        <v>35.243011432448007</v>
      </c>
      <c r="Y38" s="114">
        <v>0.373</v>
      </c>
      <c r="Z38" s="114">
        <v>1.7389716701585456E-2</v>
      </c>
    </row>
    <row r="39" spans="1:26" ht="13.5" customHeight="1">
      <c r="A39" s="61" t="s">
        <v>104</v>
      </c>
      <c r="B39" s="61" t="s">
        <v>240</v>
      </c>
      <c r="C39" s="60">
        <v>2036</v>
      </c>
      <c r="D39" s="61" t="s">
        <v>102</v>
      </c>
      <c r="E39" s="137">
        <v>474.11329905253524</v>
      </c>
      <c r="F39" s="137">
        <v>3405.4744913129512</v>
      </c>
      <c r="G39" s="126">
        <v>157.38942970532739</v>
      </c>
      <c r="H39" s="126">
        <v>7.5536315122521538</v>
      </c>
      <c r="I39" s="114">
        <v>5.3646122000780777E-3</v>
      </c>
      <c r="J39" s="114">
        <v>0</v>
      </c>
      <c r="K39" s="114">
        <v>0.45013534005045391</v>
      </c>
      <c r="L39" s="114">
        <v>0.44699999999999995</v>
      </c>
      <c r="M39" s="114">
        <v>1.8900000000000001</v>
      </c>
      <c r="N39" s="114">
        <v>28.869930034804884</v>
      </c>
      <c r="O39" s="114">
        <v>0.37299999999999994</v>
      </c>
      <c r="P39" s="114">
        <v>1.8176664766870087E-2</v>
      </c>
      <c r="Q39" s="126">
        <v>138.38141042162152</v>
      </c>
      <c r="R39" s="126">
        <v>6.6413747379839325</v>
      </c>
      <c r="S39" s="114">
        <v>3.5869537814122005E-3</v>
      </c>
      <c r="T39" s="114">
        <v>0</v>
      </c>
      <c r="U39" s="114">
        <v>0.27028867652700406</v>
      </c>
      <c r="V39" s="114">
        <v>0.44699999999999995</v>
      </c>
      <c r="W39" s="114">
        <v>1.8899999999999997</v>
      </c>
      <c r="X39" s="114">
        <v>25.383290634381193</v>
      </c>
      <c r="Y39" s="114">
        <v>0.37299999999999989</v>
      </c>
      <c r="Z39" s="114">
        <v>1.7387749192405568E-2</v>
      </c>
    </row>
    <row r="40" spans="1:26" ht="13.5" customHeight="1">
      <c r="A40" s="61" t="s">
        <v>104</v>
      </c>
      <c r="B40" s="61" t="s">
        <v>240</v>
      </c>
      <c r="C40" s="60">
        <v>2037</v>
      </c>
      <c r="D40" s="61" t="s">
        <v>102</v>
      </c>
      <c r="E40" s="137">
        <v>349.09718969782949</v>
      </c>
      <c r="F40" s="137">
        <v>2514.0012124492387</v>
      </c>
      <c r="G40" s="126">
        <v>157.39709622976744</v>
      </c>
      <c r="H40" s="126">
        <v>7.5543776710456649</v>
      </c>
      <c r="I40" s="114">
        <v>5.4263991462415208E-3</v>
      </c>
      <c r="J40" s="114">
        <v>0</v>
      </c>
      <c r="K40" s="114">
        <v>0.4549849748818483</v>
      </c>
      <c r="L40" s="114">
        <v>0.44700000000000006</v>
      </c>
      <c r="M40" s="114">
        <v>1.8899999999999997</v>
      </c>
      <c r="N40" s="114">
        <v>18.581102367694562</v>
      </c>
      <c r="O40" s="114">
        <v>0.37299999999999989</v>
      </c>
      <c r="P40" s="114">
        <v>1.8168482633825065E-2</v>
      </c>
      <c r="Q40" s="126">
        <v>138.39800929908114</v>
      </c>
      <c r="R40" s="126">
        <v>6.6425039356502369</v>
      </c>
      <c r="S40" s="114">
        <v>3.627701725215786E-3</v>
      </c>
      <c r="T40" s="114">
        <v>0</v>
      </c>
      <c r="U40" s="114">
        <v>0.27430736517209475</v>
      </c>
      <c r="V40" s="114">
        <v>0.44700000000000006</v>
      </c>
      <c r="W40" s="114">
        <v>1.89</v>
      </c>
      <c r="X40" s="114">
        <v>16.338214870987084</v>
      </c>
      <c r="Y40" s="114">
        <v>0.37300000000000005</v>
      </c>
      <c r="Z40" s="114">
        <v>1.7388500025665145E-2</v>
      </c>
    </row>
    <row r="41" spans="1:26" ht="13.5" customHeight="1">
      <c r="A41" s="61" t="s">
        <v>104</v>
      </c>
      <c r="B41" s="61" t="s">
        <v>240</v>
      </c>
      <c r="C41" s="60">
        <v>2038</v>
      </c>
      <c r="D41" s="61" t="s">
        <v>102</v>
      </c>
      <c r="E41" s="137">
        <v>256.50890919907232</v>
      </c>
      <c r="F41" s="137">
        <v>1851.8905552006727</v>
      </c>
      <c r="G41" s="126">
        <v>157.40149318131643</v>
      </c>
      <c r="H41" s="126">
        <v>7.5550130433891685</v>
      </c>
      <c r="I41" s="114">
        <v>5.5101690895832112E-3</v>
      </c>
      <c r="J41" s="114">
        <v>0</v>
      </c>
      <c r="K41" s="114">
        <v>0.46156004713059073</v>
      </c>
      <c r="L41" s="114">
        <v>0.44700000000000012</v>
      </c>
      <c r="M41" s="114">
        <v>1.8900000000000001</v>
      </c>
      <c r="N41" s="114">
        <v>7.0365794724068245</v>
      </c>
      <c r="O41" s="114">
        <v>0.373</v>
      </c>
      <c r="P41" s="114">
        <v>1.8157389403553055E-2</v>
      </c>
      <c r="Q41" s="126">
        <v>138.41325262117076</v>
      </c>
      <c r="R41" s="126">
        <v>6.6436086964325645</v>
      </c>
      <c r="S41" s="114">
        <v>3.6829813564665096E-3</v>
      </c>
      <c r="T41" s="114">
        <v>0</v>
      </c>
      <c r="U41" s="114">
        <v>0.27976876101315928</v>
      </c>
      <c r="V41" s="114">
        <v>0.44700000000000001</v>
      </c>
      <c r="W41" s="114">
        <v>1.8899999999999997</v>
      </c>
      <c r="X41" s="114">
        <v>6.1877167263035782</v>
      </c>
      <c r="Y41" s="114">
        <v>0.37299999999999989</v>
      </c>
      <c r="Z41" s="114">
        <v>1.7390499967579989E-2</v>
      </c>
    </row>
    <row r="42" spans="1:26" ht="13.5" customHeight="1">
      <c r="A42" s="61" t="s">
        <v>104</v>
      </c>
      <c r="B42" s="61" t="s">
        <v>240</v>
      </c>
      <c r="C42" s="60">
        <v>2039</v>
      </c>
      <c r="D42" s="61" t="s">
        <v>102</v>
      </c>
      <c r="E42" s="137">
        <v>190.97226587092254</v>
      </c>
      <c r="F42" s="137">
        <v>1382.1289619247102</v>
      </c>
      <c r="G42" s="126">
        <v>157.42554191792539</v>
      </c>
      <c r="H42" s="126">
        <v>7.5564260120604176</v>
      </c>
      <c r="I42" s="114">
        <v>5.6180695302637763E-3</v>
      </c>
      <c r="J42" s="114">
        <v>0</v>
      </c>
      <c r="K42" s="114">
        <v>0.47002911329973029</v>
      </c>
      <c r="L42" s="114">
        <v>0.44699999999999995</v>
      </c>
      <c r="M42" s="114">
        <v>1.8899999999999997</v>
      </c>
      <c r="N42" s="114">
        <v>0</v>
      </c>
      <c r="O42" s="114">
        <v>0.37300000000000005</v>
      </c>
      <c r="P42" s="114">
        <v>1.814310069345999E-2</v>
      </c>
      <c r="Q42" s="126">
        <v>138.44744565117998</v>
      </c>
      <c r="R42" s="126">
        <v>6.6454773912566392</v>
      </c>
      <c r="S42" s="114">
        <v>3.7542114854308825E-3</v>
      </c>
      <c r="T42" s="114">
        <v>0</v>
      </c>
      <c r="U42" s="114">
        <v>0.28681355825706834</v>
      </c>
      <c r="V42" s="114">
        <v>0.44700000000000001</v>
      </c>
      <c r="W42" s="114">
        <v>1.8900000000000001</v>
      </c>
      <c r="X42" s="114">
        <v>0</v>
      </c>
      <c r="Y42" s="114">
        <v>0.37299999999999994</v>
      </c>
      <c r="Z42" s="114">
        <v>1.7393861993730806E-2</v>
      </c>
    </row>
    <row r="43" spans="1:26" ht="13.5" customHeight="1">
      <c r="A43" s="61" t="s">
        <v>104</v>
      </c>
      <c r="B43" s="61" t="s">
        <v>240</v>
      </c>
      <c r="C43" s="60">
        <v>2040</v>
      </c>
      <c r="D43" s="61" t="s">
        <v>102</v>
      </c>
      <c r="E43" s="137">
        <v>142.70817383593561</v>
      </c>
      <c r="F43" s="137">
        <v>1035.2986371231991</v>
      </c>
      <c r="G43" s="126">
        <v>157.45439356491065</v>
      </c>
      <c r="H43" s="126">
        <v>7.5578108911157127</v>
      </c>
      <c r="I43" s="114">
        <v>5.7863319562755072E-3</v>
      </c>
      <c r="J43" s="114">
        <v>0</v>
      </c>
      <c r="K43" s="114">
        <v>0.48323596964512805</v>
      </c>
      <c r="L43" s="114">
        <v>0.44700000000000006</v>
      </c>
      <c r="M43" s="114">
        <v>1.89</v>
      </c>
      <c r="N43" s="114">
        <v>0</v>
      </c>
      <c r="O43" s="114">
        <v>0.37300000000000005</v>
      </c>
      <c r="P43" s="114">
        <v>1.8120818550684002E-2</v>
      </c>
      <c r="Q43" s="126">
        <v>138.49029645458353</v>
      </c>
      <c r="R43" s="126">
        <v>6.6475342298200086</v>
      </c>
      <c r="S43" s="114">
        <v>3.8653388897721555E-3</v>
      </c>
      <c r="T43" s="114">
        <v>0</v>
      </c>
      <c r="U43" s="114">
        <v>0.2978180888173384</v>
      </c>
      <c r="V43" s="114">
        <v>0.44700000000000001</v>
      </c>
      <c r="W43" s="114">
        <v>1.8900000000000001</v>
      </c>
      <c r="X43" s="114">
        <v>0</v>
      </c>
      <c r="Y43" s="114">
        <v>0.37299999999999994</v>
      </c>
      <c r="Z43" s="114">
        <v>1.7400522273765359E-2</v>
      </c>
    </row>
    <row r="44" spans="1:26" ht="13.5" customHeight="1">
      <c r="A44" s="61" t="s">
        <v>104</v>
      </c>
      <c r="B44" s="61" t="s">
        <v>241</v>
      </c>
      <c r="C44" s="60">
        <v>2020</v>
      </c>
      <c r="D44" s="61" t="s">
        <v>102</v>
      </c>
      <c r="E44" s="137">
        <v>101641.8126778203</v>
      </c>
      <c r="F44" s="137">
        <v>690593.76771206665</v>
      </c>
      <c r="G44" s="126">
        <v>205.93282821362823</v>
      </c>
      <c r="H44" s="126">
        <v>9.8674965631350844</v>
      </c>
      <c r="I44" s="114">
        <v>4.3222507821500337E-3</v>
      </c>
      <c r="J44" s="114">
        <v>0</v>
      </c>
      <c r="K44" s="114">
        <v>0.44334567362231309</v>
      </c>
      <c r="L44" s="114">
        <v>0.44700000000000001</v>
      </c>
      <c r="M44" s="114">
        <v>1.8900000000000003</v>
      </c>
      <c r="N44" s="114">
        <v>470.11840861484245</v>
      </c>
      <c r="O44" s="114">
        <v>0.37300000000000005</v>
      </c>
      <c r="P44" s="114">
        <v>3.6999999999999991E-2</v>
      </c>
      <c r="Q44" s="126">
        <v>165.26337406859255</v>
      </c>
      <c r="R44" s="126">
        <v>7.9187752131596545</v>
      </c>
      <c r="S44" s="114">
        <v>2.7798541142523359E-3</v>
      </c>
      <c r="T44" s="114">
        <v>0</v>
      </c>
      <c r="U44" s="114">
        <v>0.17327687474482367</v>
      </c>
      <c r="V44" s="114">
        <v>0.44700000000000006</v>
      </c>
      <c r="W44" s="114">
        <v>1.8900000000000001</v>
      </c>
      <c r="X44" s="114">
        <v>377.27522655518283</v>
      </c>
      <c r="Y44" s="114">
        <v>0.373</v>
      </c>
      <c r="Z44" s="114">
        <v>3.4787125612242398E-2</v>
      </c>
    </row>
    <row r="45" spans="1:26" ht="13.5" customHeight="1">
      <c r="A45" s="61" t="s">
        <v>104</v>
      </c>
      <c r="B45" s="61" t="s">
        <v>241</v>
      </c>
      <c r="C45" s="60">
        <v>2021</v>
      </c>
      <c r="D45" s="61" t="s">
        <v>102</v>
      </c>
      <c r="E45" s="137">
        <v>143352.13155723794</v>
      </c>
      <c r="F45" s="137">
        <v>978511.027195603</v>
      </c>
      <c r="G45" s="126">
        <v>204.70876825715033</v>
      </c>
      <c r="H45" s="126">
        <v>9.8106791929728505</v>
      </c>
      <c r="I45" s="114">
        <v>4.3222507821500337E-3</v>
      </c>
      <c r="J45" s="114">
        <v>0</v>
      </c>
      <c r="K45" s="114">
        <v>0.44334567362231309</v>
      </c>
      <c r="L45" s="114">
        <v>0.44700000000000006</v>
      </c>
      <c r="M45" s="114">
        <v>1.8900000000000006</v>
      </c>
      <c r="N45" s="114">
        <v>417.40424779422847</v>
      </c>
      <c r="O45" s="114">
        <v>0.37300000000000005</v>
      </c>
      <c r="P45" s="114">
        <v>3.6999999999999998E-2</v>
      </c>
      <c r="Q45" s="126">
        <v>164.26728002742627</v>
      </c>
      <c r="R45" s="126">
        <v>7.8725186027542042</v>
      </c>
      <c r="S45" s="114">
        <v>2.7792833064943065E-3</v>
      </c>
      <c r="T45" s="114">
        <v>0</v>
      </c>
      <c r="U45" s="114">
        <v>0.17317880274077976</v>
      </c>
      <c r="V45" s="114">
        <v>0.44700000000000001</v>
      </c>
      <c r="W45" s="114">
        <v>1.89</v>
      </c>
      <c r="X45" s="114">
        <v>334.94344693101237</v>
      </c>
      <c r="Y45" s="114">
        <v>0.373</v>
      </c>
      <c r="Z45" s="114">
        <v>3.4775038679315536E-2</v>
      </c>
    </row>
    <row r="46" spans="1:26" ht="13.5" customHeight="1">
      <c r="A46" s="61" t="s">
        <v>104</v>
      </c>
      <c r="B46" s="61" t="s">
        <v>241</v>
      </c>
      <c r="C46" s="60">
        <v>2022</v>
      </c>
      <c r="D46" s="61" t="s">
        <v>102</v>
      </c>
      <c r="E46" s="137">
        <v>150506.95306005358</v>
      </c>
      <c r="F46" s="137">
        <v>1031891.3336987582</v>
      </c>
      <c r="G46" s="126">
        <v>202.69156152162111</v>
      </c>
      <c r="H46" s="126">
        <v>9.7149461743095422</v>
      </c>
      <c r="I46" s="114">
        <v>4.3222507821500337E-3</v>
      </c>
      <c r="J46" s="114">
        <v>0</v>
      </c>
      <c r="K46" s="114">
        <v>0.44334567362231303</v>
      </c>
      <c r="L46" s="114">
        <v>0.44700000000000001</v>
      </c>
      <c r="M46" s="114">
        <v>1.8900000000000001</v>
      </c>
      <c r="N46" s="114">
        <v>387.66937261575504</v>
      </c>
      <c r="O46" s="114">
        <v>0.373</v>
      </c>
      <c r="P46" s="114">
        <v>3.7000000000000012E-2</v>
      </c>
      <c r="Q46" s="126">
        <v>162.63562350667848</v>
      </c>
      <c r="R46" s="126">
        <v>7.7950769954678911</v>
      </c>
      <c r="S46" s="114">
        <v>2.7787407599167953E-3</v>
      </c>
      <c r="T46" s="114">
        <v>0</v>
      </c>
      <c r="U46" s="114">
        <v>0.17308558636557256</v>
      </c>
      <c r="V46" s="114">
        <v>0.44699999999999995</v>
      </c>
      <c r="W46" s="114">
        <v>1.8900000000000001</v>
      </c>
      <c r="X46" s="114">
        <v>311.05809070932031</v>
      </c>
      <c r="Y46" s="114">
        <v>0.37299999999999994</v>
      </c>
      <c r="Z46" s="114">
        <v>3.4763550180780221E-2</v>
      </c>
    </row>
    <row r="47" spans="1:26" ht="13.5" customHeight="1">
      <c r="A47" s="61" t="s">
        <v>104</v>
      </c>
      <c r="B47" s="61" t="s">
        <v>241</v>
      </c>
      <c r="C47" s="60">
        <v>2023</v>
      </c>
      <c r="D47" s="61" t="s">
        <v>102</v>
      </c>
      <c r="E47" s="137">
        <v>159540.91740549493</v>
      </c>
      <c r="F47" s="137">
        <v>1098445.7497624257</v>
      </c>
      <c r="G47" s="126">
        <v>199.96305826758609</v>
      </c>
      <c r="H47" s="126">
        <v>9.5850714206992258</v>
      </c>
      <c r="I47" s="114">
        <v>4.3222507821500337E-3</v>
      </c>
      <c r="J47" s="114">
        <v>0</v>
      </c>
      <c r="K47" s="114">
        <v>0.44334567362231286</v>
      </c>
      <c r="L47" s="114">
        <v>0.44700000000000001</v>
      </c>
      <c r="M47" s="114">
        <v>1.89</v>
      </c>
      <c r="N47" s="114">
        <v>357.92094984969458</v>
      </c>
      <c r="O47" s="114">
        <v>0.37299999999999994</v>
      </c>
      <c r="P47" s="114">
        <v>3.6999999999999998E-2</v>
      </c>
      <c r="Q47" s="126">
        <v>160.4341440607366</v>
      </c>
      <c r="R47" s="126">
        <v>7.6902841077930297</v>
      </c>
      <c r="S47" s="114">
        <v>2.778223823378704E-3</v>
      </c>
      <c r="T47" s="114">
        <v>0</v>
      </c>
      <c r="U47" s="114">
        <v>0.17299677011957562</v>
      </c>
      <c r="V47" s="114">
        <v>0.44700000000000001</v>
      </c>
      <c r="W47" s="114">
        <v>1.8900000000000003</v>
      </c>
      <c r="X47" s="114">
        <v>287.16674833858445</v>
      </c>
      <c r="Y47" s="114">
        <v>0.37300000000000005</v>
      </c>
      <c r="Z47" s="114">
        <v>3.4752603978358373E-2</v>
      </c>
    </row>
    <row r="48" spans="1:26" ht="13.5" customHeight="1">
      <c r="A48" s="61" t="s">
        <v>104</v>
      </c>
      <c r="B48" s="61" t="s">
        <v>241</v>
      </c>
      <c r="C48" s="60">
        <v>2024</v>
      </c>
      <c r="D48" s="61" t="s">
        <v>102</v>
      </c>
      <c r="E48" s="137">
        <v>167940.3237756966</v>
      </c>
      <c r="F48" s="137">
        <v>1160944.7469038328</v>
      </c>
      <c r="G48" s="126">
        <v>196.55099607427022</v>
      </c>
      <c r="H48" s="126">
        <v>9.4218966823815951</v>
      </c>
      <c r="I48" s="114">
        <v>4.3222507821500337E-3</v>
      </c>
      <c r="J48" s="114">
        <v>0</v>
      </c>
      <c r="K48" s="114">
        <v>0.44334567362231303</v>
      </c>
      <c r="L48" s="114">
        <v>0.44700000000000001</v>
      </c>
      <c r="M48" s="114">
        <v>1.8900000000000001</v>
      </c>
      <c r="N48" s="114">
        <v>341.48108191797121</v>
      </c>
      <c r="O48" s="114">
        <v>0.37300000000000005</v>
      </c>
      <c r="P48" s="114">
        <v>3.7000000000000005E-2</v>
      </c>
      <c r="Q48" s="126">
        <v>157.68514659580683</v>
      </c>
      <c r="R48" s="126">
        <v>7.5588177584736966</v>
      </c>
      <c r="S48" s="114">
        <v>2.7777302013779139E-3</v>
      </c>
      <c r="T48" s="114">
        <v>0</v>
      </c>
      <c r="U48" s="114">
        <v>0.17291195960644459</v>
      </c>
      <c r="V48" s="114">
        <v>0.44700000000000006</v>
      </c>
      <c r="W48" s="114">
        <v>1.89</v>
      </c>
      <c r="X48" s="114">
        <v>273.95686380334183</v>
      </c>
      <c r="Y48" s="114">
        <v>0.373</v>
      </c>
      <c r="Z48" s="114">
        <v>3.4742151464476338E-2</v>
      </c>
    </row>
    <row r="49" spans="1:26" ht="13.5" customHeight="1">
      <c r="A49" s="61" t="s">
        <v>104</v>
      </c>
      <c r="B49" s="61" t="s">
        <v>241</v>
      </c>
      <c r="C49" s="60">
        <v>2025</v>
      </c>
      <c r="D49" s="61" t="s">
        <v>102</v>
      </c>
      <c r="E49" s="137">
        <v>176301.66666804944</v>
      </c>
      <c r="F49" s="137">
        <v>1223462.2695234772</v>
      </c>
      <c r="G49" s="126">
        <v>192.59049395411751</v>
      </c>
      <c r="H49" s="126">
        <v>9.2323166649744426</v>
      </c>
      <c r="I49" s="114">
        <v>4.3222507821500337E-3</v>
      </c>
      <c r="J49" s="114">
        <v>0</v>
      </c>
      <c r="K49" s="114">
        <v>0.44334567362231303</v>
      </c>
      <c r="L49" s="114">
        <v>0.44699999999999995</v>
      </c>
      <c r="M49" s="114">
        <v>1.8900000000000001</v>
      </c>
      <c r="N49" s="114">
        <v>327.22221391367742</v>
      </c>
      <c r="O49" s="114">
        <v>0.37299999999999994</v>
      </c>
      <c r="P49" s="114">
        <v>3.6999999999999998E-2</v>
      </c>
      <c r="Q49" s="126">
        <v>154.49707006601491</v>
      </c>
      <c r="R49" s="126">
        <v>7.4062112068730066</v>
      </c>
      <c r="S49" s="114">
        <v>2.7772578932200951E-3</v>
      </c>
      <c r="T49" s="114">
        <v>0</v>
      </c>
      <c r="U49" s="114">
        <v>0.17283081108154821</v>
      </c>
      <c r="V49" s="114">
        <v>0.4469999999999999</v>
      </c>
      <c r="W49" s="114">
        <v>1.89</v>
      </c>
      <c r="X49" s="114">
        <v>262.49931796852883</v>
      </c>
      <c r="Y49" s="114">
        <v>0.37299999999999994</v>
      </c>
      <c r="Z49" s="114">
        <v>3.4732150274156041E-2</v>
      </c>
    </row>
    <row r="50" spans="1:26" ht="13.5" customHeight="1">
      <c r="A50" s="61" t="s">
        <v>104</v>
      </c>
      <c r="B50" s="61" t="s">
        <v>241</v>
      </c>
      <c r="C50" s="60">
        <v>2026</v>
      </c>
      <c r="D50" s="61" t="s">
        <v>102</v>
      </c>
      <c r="E50" s="137">
        <v>186003.94796125949</v>
      </c>
      <c r="F50" s="137">
        <v>1295589.222231918</v>
      </c>
      <c r="G50" s="126">
        <v>188.52082422887185</v>
      </c>
      <c r="H50" s="126">
        <v>9.0384411329579954</v>
      </c>
      <c r="I50" s="114">
        <v>4.3222507821500337E-3</v>
      </c>
      <c r="J50" s="114">
        <v>0</v>
      </c>
      <c r="K50" s="114">
        <v>0.44334567362231297</v>
      </c>
      <c r="L50" s="114">
        <v>0.44700000000000001</v>
      </c>
      <c r="M50" s="114">
        <v>1.8899999999999997</v>
      </c>
      <c r="N50" s="114">
        <v>287.26531745376559</v>
      </c>
      <c r="O50" s="114">
        <v>0.373</v>
      </c>
      <c r="P50" s="114">
        <v>3.6999999999999998E-2</v>
      </c>
      <c r="Q50" s="126">
        <v>151.22230036839454</v>
      </c>
      <c r="R50" s="126">
        <v>7.2502009550460045</v>
      </c>
      <c r="S50" s="114">
        <v>2.7768051446541973E-3</v>
      </c>
      <c r="T50" s="114">
        <v>0</v>
      </c>
      <c r="U50" s="114">
        <v>0.17275302314233207</v>
      </c>
      <c r="V50" s="114">
        <v>0.44699999999999995</v>
      </c>
      <c r="W50" s="114">
        <v>1.8899999999999995</v>
      </c>
      <c r="X50" s="114">
        <v>230.43036385559478</v>
      </c>
      <c r="Y50" s="114">
        <v>0.373</v>
      </c>
      <c r="Z50" s="114">
        <v>3.4722563260889724E-2</v>
      </c>
    </row>
    <row r="51" spans="1:26" ht="13.5" customHeight="1">
      <c r="A51" s="61" t="s">
        <v>104</v>
      </c>
      <c r="B51" s="61" t="s">
        <v>241</v>
      </c>
      <c r="C51" s="60">
        <v>2027</v>
      </c>
      <c r="D51" s="61" t="s">
        <v>102</v>
      </c>
      <c r="E51" s="137">
        <v>197515.27360095159</v>
      </c>
      <c r="F51" s="137">
        <v>1380687.566262933</v>
      </c>
      <c r="G51" s="126">
        <v>184.70801923660662</v>
      </c>
      <c r="H51" s="126">
        <v>8.8567708097033453</v>
      </c>
      <c r="I51" s="114">
        <v>4.3222507821500337E-3</v>
      </c>
      <c r="J51" s="114">
        <v>0</v>
      </c>
      <c r="K51" s="114">
        <v>0.44334567362231297</v>
      </c>
      <c r="L51" s="114">
        <v>0.44700000000000001</v>
      </c>
      <c r="M51" s="114">
        <v>1.89</v>
      </c>
      <c r="N51" s="114">
        <v>250.69023300089663</v>
      </c>
      <c r="O51" s="114">
        <v>0.373</v>
      </c>
      <c r="P51" s="114">
        <v>3.7000000000000005E-2</v>
      </c>
      <c r="Q51" s="126">
        <v>148.1543879366597</v>
      </c>
      <c r="R51" s="126">
        <v>7.1040199761225047</v>
      </c>
      <c r="S51" s="114">
        <v>2.7763704090302899E-3</v>
      </c>
      <c r="T51" s="114">
        <v>0</v>
      </c>
      <c r="U51" s="114">
        <v>0.17267833005474503</v>
      </c>
      <c r="V51" s="114">
        <v>0.4469999999999999</v>
      </c>
      <c r="W51" s="114">
        <v>1.8900000000000001</v>
      </c>
      <c r="X51" s="114">
        <v>201.07875221362147</v>
      </c>
      <c r="Y51" s="114">
        <v>0.37299999999999994</v>
      </c>
      <c r="Z51" s="114">
        <v>3.471335767415204E-2</v>
      </c>
    </row>
    <row r="52" spans="1:26" ht="13.5" customHeight="1">
      <c r="A52" s="61" t="s">
        <v>104</v>
      </c>
      <c r="B52" s="61" t="s">
        <v>241</v>
      </c>
      <c r="C52" s="60">
        <v>2028</v>
      </c>
      <c r="D52" s="61" t="s">
        <v>102</v>
      </c>
      <c r="E52" s="137">
        <v>211222.93231649027</v>
      </c>
      <c r="F52" s="137">
        <v>1481591.5927069099</v>
      </c>
      <c r="G52" s="126">
        <v>181.22125161824027</v>
      </c>
      <c r="H52" s="126">
        <v>8.6908597854591711</v>
      </c>
      <c r="I52" s="114">
        <v>4.3222507821500337E-3</v>
      </c>
      <c r="J52" s="114">
        <v>0</v>
      </c>
      <c r="K52" s="114">
        <v>0.44334567362231303</v>
      </c>
      <c r="L52" s="114">
        <v>0.44699999999999995</v>
      </c>
      <c r="M52" s="114">
        <v>1.89</v>
      </c>
      <c r="N52" s="114">
        <v>211.13582238900577</v>
      </c>
      <c r="O52" s="114">
        <v>0.37300000000000005</v>
      </c>
      <c r="P52" s="114">
        <v>3.6999999999999998E-2</v>
      </c>
      <c r="Q52" s="126">
        <v>145.34871973687103</v>
      </c>
      <c r="R52" s="126">
        <v>6.9705143957961928</v>
      </c>
      <c r="S52" s="114">
        <v>2.7759523158158834E-3</v>
      </c>
      <c r="T52" s="114">
        <v>0</v>
      </c>
      <c r="U52" s="114">
        <v>0.17260649634394268</v>
      </c>
      <c r="V52" s="114">
        <v>0.44699999999999995</v>
      </c>
      <c r="W52" s="114">
        <v>1.8899999999999995</v>
      </c>
      <c r="X52" s="114">
        <v>169.3417366936701</v>
      </c>
      <c r="Y52" s="114">
        <v>0.373</v>
      </c>
      <c r="Z52" s="114">
        <v>3.4704504492728654E-2</v>
      </c>
    </row>
    <row r="53" spans="1:26" ht="13.5" customHeight="1">
      <c r="A53" s="61" t="s">
        <v>104</v>
      </c>
      <c r="B53" s="61" t="s">
        <v>241</v>
      </c>
      <c r="C53" s="60">
        <v>2029</v>
      </c>
      <c r="D53" s="61" t="s">
        <v>102</v>
      </c>
      <c r="E53" s="137">
        <v>226973.54384935129</v>
      </c>
      <c r="F53" s="137">
        <v>1597359.2904086092</v>
      </c>
      <c r="G53" s="126">
        <v>178.09308893708561</v>
      </c>
      <c r="H53" s="126">
        <v>8.5422751339832868</v>
      </c>
      <c r="I53" s="114">
        <v>4.3222507821500337E-3</v>
      </c>
      <c r="J53" s="114">
        <v>0</v>
      </c>
      <c r="K53" s="114">
        <v>0.44334567362231297</v>
      </c>
      <c r="L53" s="114">
        <v>0.44700000000000001</v>
      </c>
      <c r="M53" s="114">
        <v>1.8900000000000001</v>
      </c>
      <c r="N53" s="114">
        <v>168.49786248557982</v>
      </c>
      <c r="O53" s="114">
        <v>0.37299999999999994</v>
      </c>
      <c r="P53" s="114">
        <v>3.6999999999999991E-2</v>
      </c>
      <c r="Q53" s="126">
        <v>142.83132075072919</v>
      </c>
      <c r="R53" s="126">
        <v>6.8509364786972036</v>
      </c>
      <c r="S53" s="114">
        <v>2.7755496448594367E-3</v>
      </c>
      <c r="T53" s="114">
        <v>0</v>
      </c>
      <c r="U53" s="114">
        <v>0.17253731237243311</v>
      </c>
      <c r="V53" s="114">
        <v>0.44700000000000006</v>
      </c>
      <c r="W53" s="114">
        <v>1.8900000000000001</v>
      </c>
      <c r="X53" s="114">
        <v>135.13591339297906</v>
      </c>
      <c r="Y53" s="114">
        <v>0.37300000000000005</v>
      </c>
      <c r="Z53" s="114">
        <v>3.469597787974258E-2</v>
      </c>
    </row>
    <row r="54" spans="1:26" ht="13.5" customHeight="1">
      <c r="A54" s="61" t="s">
        <v>104</v>
      </c>
      <c r="B54" s="61" t="s">
        <v>241</v>
      </c>
      <c r="C54" s="60">
        <v>2030</v>
      </c>
      <c r="D54" s="61" t="s">
        <v>102</v>
      </c>
      <c r="E54" s="137">
        <v>244176.00400925626</v>
      </c>
      <c r="F54" s="137">
        <v>1723936.1498313169</v>
      </c>
      <c r="G54" s="126">
        <v>175.33318777022774</v>
      </c>
      <c r="H54" s="126">
        <v>8.411420869778615</v>
      </c>
      <c r="I54" s="114">
        <v>4.3222507821500337E-3</v>
      </c>
      <c r="J54" s="114">
        <v>0</v>
      </c>
      <c r="K54" s="114">
        <v>0.44334567362231297</v>
      </c>
      <c r="L54" s="114">
        <v>0.44700000000000006</v>
      </c>
      <c r="M54" s="114">
        <v>1.89</v>
      </c>
      <c r="N54" s="114">
        <v>124.39521426191442</v>
      </c>
      <c r="O54" s="114">
        <v>0.37299999999999994</v>
      </c>
      <c r="P54" s="114">
        <v>3.6999999999999991E-2</v>
      </c>
      <c r="Q54" s="126">
        <v>140.60984448541763</v>
      </c>
      <c r="R54" s="126">
        <v>6.7456058687013707</v>
      </c>
      <c r="S54" s="114">
        <v>2.7751613051868705E-3</v>
      </c>
      <c r="T54" s="114">
        <v>0</v>
      </c>
      <c r="U54" s="114">
        <v>0.17247059069704837</v>
      </c>
      <c r="V54" s="114">
        <v>0.44700000000000001</v>
      </c>
      <c r="W54" s="114">
        <v>1.8900000000000001</v>
      </c>
      <c r="X54" s="114">
        <v>99.759731483465714</v>
      </c>
      <c r="Y54" s="114">
        <v>0.373</v>
      </c>
      <c r="Z54" s="114">
        <v>3.4687754733667378E-2</v>
      </c>
    </row>
    <row r="55" spans="1:26" ht="13.5" customHeight="1">
      <c r="A55" s="61" t="s">
        <v>104</v>
      </c>
      <c r="B55" s="61" t="s">
        <v>241</v>
      </c>
      <c r="C55" s="60">
        <v>2031</v>
      </c>
      <c r="D55" s="61" t="s">
        <v>102</v>
      </c>
      <c r="E55" s="137">
        <v>260825.18108689337</v>
      </c>
      <c r="F55" s="137">
        <v>1847194.8394110836</v>
      </c>
      <c r="G55" s="126">
        <v>172.98104122193376</v>
      </c>
      <c r="H55" s="126">
        <v>8.2993234253441006</v>
      </c>
      <c r="I55" s="114">
        <v>4.3222507821500337E-3</v>
      </c>
      <c r="J55" s="114">
        <v>0</v>
      </c>
      <c r="K55" s="114">
        <v>0.44334567362231297</v>
      </c>
      <c r="L55" s="114">
        <v>0.44700000000000006</v>
      </c>
      <c r="M55" s="114">
        <v>1.89</v>
      </c>
      <c r="N55" s="114">
        <v>102.47736918094711</v>
      </c>
      <c r="O55" s="114">
        <v>0.373</v>
      </c>
      <c r="P55" s="114">
        <v>3.6999999999999998E-2</v>
      </c>
      <c r="Q55" s="126">
        <v>138.71587648772893</v>
      </c>
      <c r="R55" s="126">
        <v>6.6553416204999181</v>
      </c>
      <c r="S55" s="114">
        <v>2.7747863174058963E-3</v>
      </c>
      <c r="T55" s="114">
        <v>0</v>
      </c>
      <c r="U55" s="114">
        <v>0.17240616304578602</v>
      </c>
      <c r="V55" s="114">
        <v>0.44699999999999995</v>
      </c>
      <c r="W55" s="114">
        <v>1.89</v>
      </c>
      <c r="X55" s="114">
        <v>82.178012027650936</v>
      </c>
      <c r="Y55" s="114">
        <v>0.37299999999999994</v>
      </c>
      <c r="Z55" s="114">
        <v>3.4679814315736336E-2</v>
      </c>
    </row>
    <row r="56" spans="1:26" ht="13.5" customHeight="1">
      <c r="A56" s="61" t="s">
        <v>104</v>
      </c>
      <c r="B56" s="61" t="s">
        <v>241</v>
      </c>
      <c r="C56" s="60">
        <v>2032</v>
      </c>
      <c r="D56" s="61" t="s">
        <v>102</v>
      </c>
      <c r="E56" s="137">
        <v>275717.58767682652</v>
      </c>
      <c r="F56" s="137">
        <v>1958528.0438261416</v>
      </c>
      <c r="G56" s="126">
        <v>170.95460580497101</v>
      </c>
      <c r="H56" s="126">
        <v>8.2027203792989241</v>
      </c>
      <c r="I56" s="114">
        <v>4.3222507821500337E-3</v>
      </c>
      <c r="J56" s="114">
        <v>0</v>
      </c>
      <c r="K56" s="114">
        <v>0.44334567362231303</v>
      </c>
      <c r="L56" s="114">
        <v>0.44700000000000006</v>
      </c>
      <c r="M56" s="114">
        <v>1.89</v>
      </c>
      <c r="N56" s="114">
        <v>84.361347074622046</v>
      </c>
      <c r="O56" s="114">
        <v>0.373</v>
      </c>
      <c r="P56" s="114">
        <v>3.7000000000000005E-2</v>
      </c>
      <c r="Q56" s="126">
        <v>137.08354550130804</v>
      </c>
      <c r="R56" s="126">
        <v>6.5775238230956967</v>
      </c>
      <c r="S56" s="114">
        <v>2.7744237990060009E-3</v>
      </c>
      <c r="T56" s="114">
        <v>0</v>
      </c>
      <c r="U56" s="114">
        <v>0.17234387779216015</v>
      </c>
      <c r="V56" s="114">
        <v>0.44700000000000001</v>
      </c>
      <c r="W56" s="114">
        <v>1.8900000000000001</v>
      </c>
      <c r="X56" s="114">
        <v>67.646920103742076</v>
      </c>
      <c r="Y56" s="114">
        <v>0.37300000000000005</v>
      </c>
      <c r="Z56" s="114">
        <v>3.4672137938667795E-2</v>
      </c>
    </row>
    <row r="57" spans="1:26" ht="13.5" customHeight="1">
      <c r="A57" s="61" t="s">
        <v>104</v>
      </c>
      <c r="B57" s="61" t="s">
        <v>241</v>
      </c>
      <c r="C57" s="60">
        <v>2033</v>
      </c>
      <c r="D57" s="61" t="s">
        <v>102</v>
      </c>
      <c r="E57" s="137">
        <v>288983.53346619866</v>
      </c>
      <c r="F57" s="137">
        <v>2058734.7002227453</v>
      </c>
      <c r="G57" s="126">
        <v>169.15967390210622</v>
      </c>
      <c r="H57" s="126">
        <v>8.1172772850999415</v>
      </c>
      <c r="I57" s="114">
        <v>4.3222507821500337E-3</v>
      </c>
      <c r="J57" s="114">
        <v>0</v>
      </c>
      <c r="K57" s="114">
        <v>0.44334567362231297</v>
      </c>
      <c r="L57" s="114">
        <v>0.44700000000000001</v>
      </c>
      <c r="M57" s="114">
        <v>1.89</v>
      </c>
      <c r="N57" s="114">
        <v>64.945278719332521</v>
      </c>
      <c r="O57" s="114">
        <v>0.37299999999999994</v>
      </c>
      <c r="P57" s="114">
        <v>3.7000000000000019E-2</v>
      </c>
      <c r="Q57" s="126">
        <v>135.63724645825252</v>
      </c>
      <c r="R57" s="126">
        <v>6.5086738126856067</v>
      </c>
      <c r="S57" s="114">
        <v>2.7740729520006743E-3</v>
      </c>
      <c r="T57" s="114">
        <v>0</v>
      </c>
      <c r="U57" s="114">
        <v>0.17228359783197889</v>
      </c>
      <c r="V57" s="114">
        <v>0.44699999999999995</v>
      </c>
      <c r="W57" s="114">
        <v>1.8899999999999997</v>
      </c>
      <c r="X57" s="114">
        <v>52.075051770623723</v>
      </c>
      <c r="Y57" s="114">
        <v>0.37299999999999994</v>
      </c>
      <c r="Z57" s="114">
        <v>3.4664708704987418E-2</v>
      </c>
    </row>
    <row r="58" spans="1:26" ht="13.5" customHeight="1">
      <c r="A58" s="61" t="s">
        <v>104</v>
      </c>
      <c r="B58" s="61" t="s">
        <v>241</v>
      </c>
      <c r="C58" s="60">
        <v>2034</v>
      </c>
      <c r="D58" s="61" t="s">
        <v>102</v>
      </c>
      <c r="E58" s="137">
        <v>300666.53464104491</v>
      </c>
      <c r="F58" s="137">
        <v>2148011.5476386794</v>
      </c>
      <c r="G58" s="126">
        <v>167.53630581160814</v>
      </c>
      <c r="H58" s="126">
        <v>8.0397806112546952</v>
      </c>
      <c r="I58" s="114">
        <v>4.3222507821500337E-3</v>
      </c>
      <c r="J58" s="114">
        <v>0</v>
      </c>
      <c r="K58" s="114">
        <v>0.44334567362231297</v>
      </c>
      <c r="L58" s="114">
        <v>0.4469999999999999</v>
      </c>
      <c r="M58" s="114">
        <v>1.89</v>
      </c>
      <c r="N58" s="114">
        <v>53.382368395286946</v>
      </c>
      <c r="O58" s="114">
        <v>0.373</v>
      </c>
      <c r="P58" s="114">
        <v>3.6999999999999998E-2</v>
      </c>
      <c r="Q58" s="126">
        <v>134.32886990118035</v>
      </c>
      <c r="R58" s="126">
        <v>6.4462125897516112</v>
      </c>
      <c r="S58" s="114">
        <v>2.7737330524780076E-3</v>
      </c>
      <c r="T58" s="114">
        <v>0</v>
      </c>
      <c r="U58" s="114">
        <v>0.17222519878800555</v>
      </c>
      <c r="V58" s="114">
        <v>0.44700000000000001</v>
      </c>
      <c r="W58" s="114">
        <v>1.8900000000000001</v>
      </c>
      <c r="X58" s="114">
        <v>42.801428528875554</v>
      </c>
      <c r="Y58" s="114">
        <v>0.373</v>
      </c>
      <c r="Z58" s="114">
        <v>3.4657511285760792E-2</v>
      </c>
    </row>
    <row r="59" spans="1:26" ht="13.5" customHeight="1">
      <c r="A59" s="61" t="s">
        <v>104</v>
      </c>
      <c r="B59" s="61" t="s">
        <v>241</v>
      </c>
      <c r="C59" s="60">
        <v>2035</v>
      </c>
      <c r="D59" s="61" t="s">
        <v>102</v>
      </c>
      <c r="E59" s="137">
        <v>311235.64790661348</v>
      </c>
      <c r="F59" s="137">
        <v>2229613.4635257451</v>
      </c>
      <c r="G59" s="126">
        <v>166.02870708470175</v>
      </c>
      <c r="H59" s="126">
        <v>7.9678238103544805</v>
      </c>
      <c r="I59" s="114">
        <v>4.3222507821500337E-3</v>
      </c>
      <c r="J59" s="114">
        <v>0</v>
      </c>
      <c r="K59" s="114">
        <v>0.44334567362231297</v>
      </c>
      <c r="L59" s="114">
        <v>0.44699999999999995</v>
      </c>
      <c r="M59" s="114">
        <v>1.8900000000000001</v>
      </c>
      <c r="N59" s="114">
        <v>42.283517878677422</v>
      </c>
      <c r="O59" s="114">
        <v>0.373</v>
      </c>
      <c r="P59" s="114">
        <v>3.7000000000000005E-2</v>
      </c>
      <c r="Q59" s="126">
        <v>133.11364278980463</v>
      </c>
      <c r="R59" s="126">
        <v>6.3882088292269472</v>
      </c>
      <c r="S59" s="114">
        <v>2.7734034417167489E-3</v>
      </c>
      <c r="T59" s="114">
        <v>0</v>
      </c>
      <c r="U59" s="114">
        <v>0.17216856748358411</v>
      </c>
      <c r="V59" s="114">
        <v>0.44699999999999995</v>
      </c>
      <c r="W59" s="114">
        <v>1.8899999999999997</v>
      </c>
      <c r="X59" s="114">
        <v>33.900842773696503</v>
      </c>
      <c r="Y59" s="114">
        <v>0.37299999999999994</v>
      </c>
      <c r="Z59" s="114">
        <v>3.4650531732474676E-2</v>
      </c>
    </row>
    <row r="60" spans="1:26" ht="13.5" customHeight="1">
      <c r="A60" s="61" t="s">
        <v>104</v>
      </c>
      <c r="B60" s="61" t="s">
        <v>241</v>
      </c>
      <c r="C60" s="60">
        <v>2036</v>
      </c>
      <c r="D60" s="61" t="s">
        <v>102</v>
      </c>
      <c r="E60" s="137">
        <v>320688.28608887637</v>
      </c>
      <c r="F60" s="137">
        <v>2303448.9437882779</v>
      </c>
      <c r="G60" s="126">
        <v>164.60387857263021</v>
      </c>
      <c r="H60" s="126">
        <v>7.899876418340317</v>
      </c>
      <c r="I60" s="114">
        <v>4.3222507821500328E-3</v>
      </c>
      <c r="J60" s="114">
        <v>0</v>
      </c>
      <c r="K60" s="114">
        <v>0.44334567362231292</v>
      </c>
      <c r="L60" s="114">
        <v>0.44699999999999995</v>
      </c>
      <c r="M60" s="114">
        <v>1.89</v>
      </c>
      <c r="N60" s="114">
        <v>30.193275792068658</v>
      </c>
      <c r="O60" s="114">
        <v>0.37299999999999989</v>
      </c>
      <c r="P60" s="114">
        <v>3.6999999999999991E-2</v>
      </c>
      <c r="Q60" s="126">
        <v>131.96507863363757</v>
      </c>
      <c r="R60" s="126">
        <v>6.3334340708278063</v>
      </c>
      <c r="S60" s="114">
        <v>2.7730835185946676E-3</v>
      </c>
      <c r="T60" s="114">
        <v>0</v>
      </c>
      <c r="U60" s="114">
        <v>0.17211360063830025</v>
      </c>
      <c r="V60" s="114">
        <v>0.44699999999999995</v>
      </c>
      <c r="W60" s="114">
        <v>1.8899999999999995</v>
      </c>
      <c r="X60" s="114">
        <v>24.206343426770083</v>
      </c>
      <c r="Y60" s="114">
        <v>0.37299999999999994</v>
      </c>
      <c r="Z60" s="114">
        <v>3.4643757316282962E-2</v>
      </c>
    </row>
    <row r="61" spans="1:26" ht="13.5" customHeight="1">
      <c r="A61" s="61" t="s">
        <v>104</v>
      </c>
      <c r="B61" s="61" t="s">
        <v>241</v>
      </c>
      <c r="C61" s="60">
        <v>2037</v>
      </c>
      <c r="D61" s="61" t="s">
        <v>102</v>
      </c>
      <c r="E61" s="137">
        <v>328789.55537136405</v>
      </c>
      <c r="F61" s="137">
        <v>2367757.0752137015</v>
      </c>
      <c r="G61" s="126">
        <v>163.24119432854104</v>
      </c>
      <c r="H61" s="126">
        <v>7.8348690221715369</v>
      </c>
      <c r="I61" s="114">
        <v>4.3222507821500337E-3</v>
      </c>
      <c r="J61" s="114">
        <v>0</v>
      </c>
      <c r="K61" s="114">
        <v>0.44334567362231292</v>
      </c>
      <c r="L61" s="114">
        <v>0.44700000000000001</v>
      </c>
      <c r="M61" s="114">
        <v>1.8900000000000001</v>
      </c>
      <c r="N61" s="114">
        <v>19.271012077729129</v>
      </c>
      <c r="O61" s="114">
        <v>0.373</v>
      </c>
      <c r="P61" s="114">
        <v>3.6999999999999998E-2</v>
      </c>
      <c r="Q61" s="126">
        <v>130.86661726909423</v>
      </c>
      <c r="R61" s="126">
        <v>6.2810297970157505</v>
      </c>
      <c r="S61" s="114">
        <v>2.7727727330701026E-3</v>
      </c>
      <c r="T61" s="114">
        <v>0</v>
      </c>
      <c r="U61" s="114">
        <v>0.17206020374802811</v>
      </c>
      <c r="V61" s="114">
        <v>0.4469999999999999</v>
      </c>
      <c r="W61" s="114">
        <v>1.8899999999999997</v>
      </c>
      <c r="X61" s="114">
        <v>15.449116090688491</v>
      </c>
      <c r="Y61" s="114">
        <v>0.373</v>
      </c>
      <c r="Z61" s="114">
        <v>3.4637176389977709E-2</v>
      </c>
    </row>
    <row r="62" spans="1:26" ht="13.5" customHeight="1">
      <c r="A62" s="61" t="s">
        <v>104</v>
      </c>
      <c r="B62" s="61" t="s">
        <v>241</v>
      </c>
      <c r="C62" s="60">
        <v>2038</v>
      </c>
      <c r="D62" s="61" t="s">
        <v>102</v>
      </c>
      <c r="E62" s="137">
        <v>335813.98324907658</v>
      </c>
      <c r="F62" s="137">
        <v>2424441.1074261861</v>
      </c>
      <c r="G62" s="126">
        <v>161.92157265019398</v>
      </c>
      <c r="H62" s="126">
        <v>7.7719694308688476</v>
      </c>
      <c r="I62" s="114">
        <v>4.3222507821500337E-3</v>
      </c>
      <c r="J62" s="114">
        <v>0</v>
      </c>
      <c r="K62" s="114">
        <v>0.44334567362231314</v>
      </c>
      <c r="L62" s="114">
        <v>0.44700000000000017</v>
      </c>
      <c r="M62" s="114">
        <v>1.8900000000000001</v>
      </c>
      <c r="N62" s="114">
        <v>7.2386480663032833</v>
      </c>
      <c r="O62" s="114">
        <v>0.37300000000000005</v>
      </c>
      <c r="P62" s="114">
        <v>3.7000000000000012E-2</v>
      </c>
      <c r="Q62" s="126">
        <v>129.80294116191763</v>
      </c>
      <c r="R62" s="126">
        <v>6.2303278941509381</v>
      </c>
      <c r="S62" s="114">
        <v>2.7724705805597131E-3</v>
      </c>
      <c r="T62" s="114">
        <v>0</v>
      </c>
      <c r="U62" s="114">
        <v>0.17200829011895785</v>
      </c>
      <c r="V62" s="114">
        <v>0.4469999999999999</v>
      </c>
      <c r="W62" s="114">
        <v>1.8899999999999995</v>
      </c>
      <c r="X62" s="114">
        <v>5.8027957218032133</v>
      </c>
      <c r="Y62" s="114">
        <v>0.37299999999999989</v>
      </c>
      <c r="Z62" s="114">
        <v>3.4630778268937165E-2</v>
      </c>
    </row>
    <row r="63" spans="1:26" ht="13.5" customHeight="1">
      <c r="A63" s="61" t="s">
        <v>104</v>
      </c>
      <c r="B63" s="61" t="s">
        <v>241</v>
      </c>
      <c r="C63" s="60">
        <v>2039</v>
      </c>
      <c r="D63" s="61" t="s">
        <v>102</v>
      </c>
      <c r="E63" s="137">
        <v>341963.5520227956</v>
      </c>
      <c r="F63" s="137">
        <v>2474902.4525519698</v>
      </c>
      <c r="G63" s="126">
        <v>160.63389091028836</v>
      </c>
      <c r="H63" s="126">
        <v>7.7104267636938415</v>
      </c>
      <c r="I63" s="114">
        <v>4.3222507821500337E-3</v>
      </c>
      <c r="J63" s="114">
        <v>0</v>
      </c>
      <c r="K63" s="114">
        <v>0.44334567362231292</v>
      </c>
      <c r="L63" s="114">
        <v>0.4469999999999999</v>
      </c>
      <c r="M63" s="114">
        <v>1.89</v>
      </c>
      <c r="N63" s="114">
        <v>0</v>
      </c>
      <c r="O63" s="114">
        <v>0.373</v>
      </c>
      <c r="P63" s="114">
        <v>3.6999999999999991E-2</v>
      </c>
      <c r="Q63" s="126">
        <v>128.76511693107688</v>
      </c>
      <c r="R63" s="126">
        <v>6.1807256126916919</v>
      </c>
      <c r="S63" s="114">
        <v>2.772176597068595E-3</v>
      </c>
      <c r="T63" s="114">
        <v>0</v>
      </c>
      <c r="U63" s="114">
        <v>0.1719577800308866</v>
      </c>
      <c r="V63" s="114">
        <v>0.44700000000000001</v>
      </c>
      <c r="W63" s="114">
        <v>1.89</v>
      </c>
      <c r="X63" s="114">
        <v>0</v>
      </c>
      <c r="Y63" s="114">
        <v>0.37300000000000005</v>
      </c>
      <c r="Z63" s="114">
        <v>3.4624553128005262E-2</v>
      </c>
    </row>
    <row r="64" spans="1:26" ht="13.5" customHeight="1">
      <c r="A64" s="61" t="s">
        <v>104</v>
      </c>
      <c r="B64" s="61" t="s">
        <v>241</v>
      </c>
      <c r="C64" s="60">
        <v>2040</v>
      </c>
      <c r="D64" s="61" t="s">
        <v>102</v>
      </c>
      <c r="E64" s="137">
        <v>347423.71988750482</v>
      </c>
      <c r="F64" s="137">
        <v>2520439.3976572091</v>
      </c>
      <c r="G64" s="126">
        <v>159.37282172830595</v>
      </c>
      <c r="H64" s="126">
        <v>7.6498954429586856</v>
      </c>
      <c r="I64" s="114">
        <v>4.3222507821500337E-3</v>
      </c>
      <c r="J64" s="114">
        <v>0</v>
      </c>
      <c r="K64" s="114">
        <v>0.44334567362231297</v>
      </c>
      <c r="L64" s="114">
        <v>0.44700000000000001</v>
      </c>
      <c r="M64" s="114">
        <v>1.8899999999999997</v>
      </c>
      <c r="N64" s="114">
        <v>0</v>
      </c>
      <c r="O64" s="114">
        <v>0.37299999999999994</v>
      </c>
      <c r="P64" s="114">
        <v>3.6999999999999984E-2</v>
      </c>
      <c r="Q64" s="126">
        <v>127.7488592223439</v>
      </c>
      <c r="R64" s="126">
        <v>6.131945242672507</v>
      </c>
      <c r="S64" s="114">
        <v>2.7718903549551199E-3</v>
      </c>
      <c r="T64" s="114">
        <v>0</v>
      </c>
      <c r="U64" s="114">
        <v>0.17190860000956532</v>
      </c>
      <c r="V64" s="114">
        <v>0.4469999999999999</v>
      </c>
      <c r="W64" s="114">
        <v>1.8899999999999997</v>
      </c>
      <c r="X64" s="114">
        <v>0</v>
      </c>
      <c r="Y64" s="114">
        <v>0.37299999999999989</v>
      </c>
      <c r="Z64" s="114">
        <v>3.4618491911811641E-2</v>
      </c>
    </row>
    <row r="65" spans="1:26" ht="13.5" customHeight="1">
      <c r="A65" s="61" t="s">
        <v>104</v>
      </c>
      <c r="B65" s="61" t="s">
        <v>242</v>
      </c>
      <c r="C65" s="60">
        <v>2020</v>
      </c>
      <c r="D65" s="61" t="s">
        <v>102</v>
      </c>
      <c r="E65" s="137">
        <v>341979.45163718378</v>
      </c>
      <c r="F65" s="137">
        <v>2323540.5957863703</v>
      </c>
      <c r="G65" s="126">
        <v>267.48905067515335</v>
      </c>
      <c r="H65" s="126">
        <v>12.817030247723602</v>
      </c>
      <c r="I65" s="114">
        <v>6.0725125149014396E-3</v>
      </c>
      <c r="J65" s="114">
        <v>0</v>
      </c>
      <c r="K65" s="114">
        <v>0.53794552921146843</v>
      </c>
      <c r="L65" s="114">
        <v>0.44700000000000001</v>
      </c>
      <c r="M65" s="114">
        <v>1.89</v>
      </c>
      <c r="N65" s="114">
        <v>610.64342152795257</v>
      </c>
      <c r="O65" s="114">
        <v>0.37299999999999989</v>
      </c>
      <c r="P65" s="114">
        <v>3.6843827536749807E-2</v>
      </c>
      <c r="Q65" s="126">
        <v>204.98016469119466</v>
      </c>
      <c r="R65" s="126">
        <v>9.8218486491284516</v>
      </c>
      <c r="S65" s="114">
        <v>3.8925293987305863E-3</v>
      </c>
      <c r="T65" s="114">
        <v>0</v>
      </c>
      <c r="U65" s="114">
        <v>0.23719925791278912</v>
      </c>
      <c r="V65" s="114">
        <v>0.44700000000000001</v>
      </c>
      <c r="W65" s="114">
        <v>1.8899999999999997</v>
      </c>
      <c r="X65" s="114">
        <v>467.94359917335174</v>
      </c>
      <c r="Y65" s="114">
        <v>0.37299999999999994</v>
      </c>
      <c r="Z65" s="114">
        <v>3.4844223507502117E-2</v>
      </c>
    </row>
    <row r="66" spans="1:26" ht="13.5" customHeight="1">
      <c r="A66" s="61" t="s">
        <v>104</v>
      </c>
      <c r="B66" s="61" t="s">
        <v>242</v>
      </c>
      <c r="C66" s="60">
        <v>2021</v>
      </c>
      <c r="D66" s="61" t="s">
        <v>102</v>
      </c>
      <c r="E66" s="137">
        <v>425635.80997111503</v>
      </c>
      <c r="F66" s="137">
        <v>2905358.4979988351</v>
      </c>
      <c r="G66" s="126">
        <v>267.09550855606295</v>
      </c>
      <c r="H66" s="126">
        <v>12.800567218673304</v>
      </c>
      <c r="I66" s="114">
        <v>5.9979245246721052E-3</v>
      </c>
      <c r="J66" s="114">
        <v>0</v>
      </c>
      <c r="K66" s="114">
        <v>0.53055614493627057</v>
      </c>
      <c r="L66" s="114">
        <v>0.44699999999999995</v>
      </c>
      <c r="M66" s="114">
        <v>1.8900000000000001</v>
      </c>
      <c r="N66" s="114">
        <v>544.61174666447755</v>
      </c>
      <c r="O66" s="114">
        <v>0.37299999999999994</v>
      </c>
      <c r="P66" s="114">
        <v>3.6857370015762218E-2</v>
      </c>
      <c r="Q66" s="126">
        <v>204.65240194237867</v>
      </c>
      <c r="R66" s="126">
        <v>9.8079778341779971</v>
      </c>
      <c r="S66" s="114">
        <v>3.8421577257666682E-3</v>
      </c>
      <c r="T66" s="114">
        <v>0</v>
      </c>
      <c r="U66" s="114">
        <v>0.23147173188475154</v>
      </c>
      <c r="V66" s="114">
        <v>0.44699999999999995</v>
      </c>
      <c r="W66" s="114">
        <v>1.8899999999999997</v>
      </c>
      <c r="X66" s="114">
        <v>417.2893160332759</v>
      </c>
      <c r="Y66" s="114">
        <v>0.37299999999999989</v>
      </c>
      <c r="Z66" s="114">
        <v>3.4827266745665622E-2</v>
      </c>
    </row>
    <row r="67" spans="1:26" ht="13.5" customHeight="1">
      <c r="A67" s="61" t="s">
        <v>104</v>
      </c>
      <c r="B67" s="61" t="s">
        <v>242</v>
      </c>
      <c r="C67" s="60">
        <v>2022</v>
      </c>
      <c r="D67" s="61" t="s">
        <v>102</v>
      </c>
      <c r="E67" s="137">
        <v>381573.08608830377</v>
      </c>
      <c r="F67" s="137">
        <v>2616104.7891927254</v>
      </c>
      <c r="G67" s="126">
        <v>266.41488799310031</v>
      </c>
      <c r="H67" s="126">
        <v>12.769186232805211</v>
      </c>
      <c r="I67" s="114">
        <v>5.9252388081778391E-3</v>
      </c>
      <c r="J67" s="114">
        <v>0</v>
      </c>
      <c r="K67" s="114">
        <v>0.52335521769794746</v>
      </c>
      <c r="L67" s="114">
        <v>0.44699999999999995</v>
      </c>
      <c r="M67" s="114">
        <v>1.89</v>
      </c>
      <c r="N67" s="114">
        <v>509.54707590411886</v>
      </c>
      <c r="O67" s="114">
        <v>0.373</v>
      </c>
      <c r="P67" s="114">
        <v>3.6870567110724832E-2</v>
      </c>
      <c r="Q67" s="126">
        <v>204.10601897788848</v>
      </c>
      <c r="R67" s="126">
        <v>9.7827406989080536</v>
      </c>
      <c r="S67" s="114">
        <v>3.7931063984547758E-3</v>
      </c>
      <c r="T67" s="114">
        <v>0</v>
      </c>
      <c r="U67" s="114">
        <v>0.22589415650550057</v>
      </c>
      <c r="V67" s="114">
        <v>0.44699999999999995</v>
      </c>
      <c r="W67" s="114">
        <v>1.8899999999999997</v>
      </c>
      <c r="X67" s="114">
        <v>390.37467435869104</v>
      </c>
      <c r="Y67" s="114">
        <v>0.373</v>
      </c>
      <c r="Z67" s="114">
        <v>3.4811015970621376E-2</v>
      </c>
    </row>
    <row r="68" spans="1:26" ht="13.5" customHeight="1">
      <c r="A68" s="61" t="s">
        <v>104</v>
      </c>
      <c r="B68" s="61" t="s">
        <v>242</v>
      </c>
      <c r="C68" s="60">
        <v>2023</v>
      </c>
      <c r="D68" s="61" t="s">
        <v>102</v>
      </c>
      <c r="E68" s="137">
        <v>339529.87533425371</v>
      </c>
      <c r="F68" s="137">
        <v>2337677.0959036234</v>
      </c>
      <c r="G68" s="126">
        <v>265.32384345770765</v>
      </c>
      <c r="H68" s="126">
        <v>12.718089087002085</v>
      </c>
      <c r="I68" s="114">
        <v>5.8597780070458001E-3</v>
      </c>
      <c r="J68" s="114">
        <v>0</v>
      </c>
      <c r="K68" s="114">
        <v>0.51687005818312914</v>
      </c>
      <c r="L68" s="114">
        <v>0.44699999999999995</v>
      </c>
      <c r="M68" s="114">
        <v>1.8899999999999997</v>
      </c>
      <c r="N68" s="114">
        <v>474.91253079893585</v>
      </c>
      <c r="O68" s="114">
        <v>0.373</v>
      </c>
      <c r="P68" s="114">
        <v>3.688245242259261E-2</v>
      </c>
      <c r="Q68" s="126">
        <v>203.24675390398971</v>
      </c>
      <c r="R68" s="126">
        <v>9.7424727800875601</v>
      </c>
      <c r="S68" s="114">
        <v>3.7489059749202421E-3</v>
      </c>
      <c r="T68" s="114">
        <v>0</v>
      </c>
      <c r="U68" s="114">
        <v>0.22086648014274432</v>
      </c>
      <c r="V68" s="114">
        <v>0.44700000000000006</v>
      </c>
      <c r="W68" s="114">
        <v>1.8900000000000001</v>
      </c>
      <c r="X68" s="114">
        <v>363.79855279986606</v>
      </c>
      <c r="Y68" s="114">
        <v>0.37300000000000005</v>
      </c>
      <c r="Z68" s="114">
        <v>3.4795771932689533E-2</v>
      </c>
    </row>
    <row r="69" spans="1:26" ht="13.5" customHeight="1">
      <c r="A69" s="61" t="s">
        <v>104</v>
      </c>
      <c r="B69" s="61" t="s">
        <v>242</v>
      </c>
      <c r="C69" s="60">
        <v>2024</v>
      </c>
      <c r="D69" s="61" t="s">
        <v>102</v>
      </c>
      <c r="E69" s="137">
        <v>298914.48783471843</v>
      </c>
      <c r="F69" s="137">
        <v>2066348.3112528406</v>
      </c>
      <c r="G69" s="126">
        <v>263.66736816612394</v>
      </c>
      <c r="H69" s="126">
        <v>12.639196702101541</v>
      </c>
      <c r="I69" s="114">
        <v>5.7924632205219291E-3</v>
      </c>
      <c r="J69" s="114">
        <v>0</v>
      </c>
      <c r="K69" s="114">
        <v>0.51020122552657976</v>
      </c>
      <c r="L69" s="114">
        <v>0.44700000000000006</v>
      </c>
      <c r="M69" s="114">
        <v>1.8900000000000001</v>
      </c>
      <c r="N69" s="114">
        <v>458.08680671254319</v>
      </c>
      <c r="O69" s="114">
        <v>0.37299999999999994</v>
      </c>
      <c r="P69" s="114">
        <v>3.6894674351095065E-2</v>
      </c>
      <c r="Q69" s="126">
        <v>201.95545115981548</v>
      </c>
      <c r="R69" s="126">
        <v>9.6809654149630262</v>
      </c>
      <c r="S69" s="114">
        <v>3.7035194190801956E-3</v>
      </c>
      <c r="T69" s="114">
        <v>0</v>
      </c>
      <c r="U69" s="114">
        <v>0.21570477941954208</v>
      </c>
      <c r="V69" s="114">
        <v>0.44700000000000006</v>
      </c>
      <c r="W69" s="114">
        <v>1.8900000000000003</v>
      </c>
      <c r="X69" s="114">
        <v>350.87060019388838</v>
      </c>
      <c r="Y69" s="114">
        <v>0.37300000000000005</v>
      </c>
      <c r="Z69" s="114">
        <v>3.4780883048235602E-2</v>
      </c>
    </row>
    <row r="70" spans="1:26" ht="13.5" customHeight="1">
      <c r="A70" s="61" t="s">
        <v>104</v>
      </c>
      <c r="B70" s="61" t="s">
        <v>242</v>
      </c>
      <c r="C70" s="60">
        <v>2025</v>
      </c>
      <c r="D70" s="61" t="s">
        <v>102</v>
      </c>
      <c r="E70" s="137">
        <v>260822.96150302069</v>
      </c>
      <c r="F70" s="137">
        <v>1810005.8749027748</v>
      </c>
      <c r="G70" s="126">
        <v>261.26716553679717</v>
      </c>
      <c r="H70" s="126">
        <v>12.524508125362946</v>
      </c>
      <c r="I70" s="114">
        <v>5.7284822666462641E-3</v>
      </c>
      <c r="J70" s="114">
        <v>0</v>
      </c>
      <c r="K70" s="114">
        <v>0.50386267352876701</v>
      </c>
      <c r="L70" s="114">
        <v>0.44700000000000006</v>
      </c>
      <c r="M70" s="114">
        <v>1.89</v>
      </c>
      <c r="N70" s="114">
        <v>443.9077888770023</v>
      </c>
      <c r="O70" s="114">
        <v>0.373</v>
      </c>
      <c r="P70" s="114">
        <v>3.6906290976270122E-2</v>
      </c>
      <c r="Q70" s="126">
        <v>200.09585527899276</v>
      </c>
      <c r="R70" s="126">
        <v>9.592105307776345</v>
      </c>
      <c r="S70" s="114">
        <v>3.6603891286222925E-3</v>
      </c>
      <c r="T70" s="114">
        <v>0</v>
      </c>
      <c r="U70" s="114">
        <v>0.21079901912122034</v>
      </c>
      <c r="V70" s="114">
        <v>0.44700000000000001</v>
      </c>
      <c r="W70" s="114">
        <v>1.8899999999999995</v>
      </c>
      <c r="X70" s="114">
        <v>339.97425010468925</v>
      </c>
      <c r="Y70" s="114">
        <v>0.373</v>
      </c>
      <c r="Z70" s="114">
        <v>3.4766654312919337E-2</v>
      </c>
    </row>
    <row r="71" spans="1:26" ht="13.5" customHeight="1">
      <c r="A71" s="61" t="s">
        <v>104</v>
      </c>
      <c r="B71" s="61" t="s">
        <v>242</v>
      </c>
      <c r="C71" s="60">
        <v>2026</v>
      </c>
      <c r="D71" s="61" t="s">
        <v>102</v>
      </c>
      <c r="E71" s="137">
        <v>228982.07066829014</v>
      </c>
      <c r="F71" s="137">
        <v>1594948.41961082</v>
      </c>
      <c r="G71" s="126">
        <v>258.03028554669157</v>
      </c>
      <c r="H71" s="126">
        <v>12.371002280378004</v>
      </c>
      <c r="I71" s="114">
        <v>5.6628852257345859E-3</v>
      </c>
      <c r="J71" s="114">
        <v>0</v>
      </c>
      <c r="K71" s="114">
        <v>0.49736401682650322</v>
      </c>
      <c r="L71" s="114">
        <v>0.44699999999999995</v>
      </c>
      <c r="M71" s="114">
        <v>1.8899999999999995</v>
      </c>
      <c r="N71" s="114">
        <v>393.18283374502795</v>
      </c>
      <c r="O71" s="114">
        <v>0.37299999999999989</v>
      </c>
      <c r="P71" s="114">
        <v>3.6918201024350131E-2</v>
      </c>
      <c r="Q71" s="126">
        <v>197.59661874507975</v>
      </c>
      <c r="R71" s="126">
        <v>9.47357096439762</v>
      </c>
      <c r="S71" s="114">
        <v>3.6162239584556859E-3</v>
      </c>
      <c r="T71" s="114">
        <v>0</v>
      </c>
      <c r="U71" s="114">
        <v>0.20577629046767268</v>
      </c>
      <c r="V71" s="114">
        <v>0.44700000000000006</v>
      </c>
      <c r="W71" s="114">
        <v>1.89</v>
      </c>
      <c r="X71" s="114">
        <v>301.09488245544634</v>
      </c>
      <c r="Y71" s="114">
        <v>0.373</v>
      </c>
      <c r="Z71" s="114">
        <v>3.4752719004171165E-2</v>
      </c>
    </row>
    <row r="72" spans="1:26" ht="13.5" customHeight="1">
      <c r="A72" s="61" t="s">
        <v>104</v>
      </c>
      <c r="B72" s="61" t="s">
        <v>242</v>
      </c>
      <c r="C72" s="60">
        <v>2027</v>
      </c>
      <c r="D72" s="61" t="s">
        <v>102</v>
      </c>
      <c r="E72" s="137">
        <v>203505.40528739284</v>
      </c>
      <c r="F72" s="137">
        <v>1422560.2791370586</v>
      </c>
      <c r="G72" s="126">
        <v>254.00551156930621</v>
      </c>
      <c r="H72" s="126">
        <v>12.179593553483048</v>
      </c>
      <c r="I72" s="114">
        <v>5.5978614350133994E-3</v>
      </c>
      <c r="J72" s="114">
        <v>0</v>
      </c>
      <c r="K72" s="114">
        <v>0.49092215165234393</v>
      </c>
      <c r="L72" s="114">
        <v>0.44699999999999995</v>
      </c>
      <c r="M72" s="114">
        <v>1.8899999999999997</v>
      </c>
      <c r="N72" s="114">
        <v>344.74248136055718</v>
      </c>
      <c r="O72" s="114">
        <v>0.37299999999999994</v>
      </c>
      <c r="P72" s="114">
        <v>3.6930006990946652E-2</v>
      </c>
      <c r="Q72" s="126">
        <v>194.49528341287893</v>
      </c>
      <c r="R72" s="126">
        <v>9.3260712549223719</v>
      </c>
      <c r="S72" s="114">
        <v>3.5724751865140875E-3</v>
      </c>
      <c r="T72" s="114">
        <v>0</v>
      </c>
      <c r="U72" s="114">
        <v>0.20080099172048205</v>
      </c>
      <c r="V72" s="114">
        <v>0.44699999999999995</v>
      </c>
      <c r="W72" s="114">
        <v>1.89</v>
      </c>
      <c r="X72" s="114">
        <v>263.97374687826692</v>
      </c>
      <c r="Y72" s="114">
        <v>0.373</v>
      </c>
      <c r="Z72" s="114">
        <v>3.4739191494874991E-2</v>
      </c>
    </row>
    <row r="73" spans="1:26" ht="13.5" customHeight="1">
      <c r="A73" s="61" t="s">
        <v>104</v>
      </c>
      <c r="B73" s="61" t="s">
        <v>242</v>
      </c>
      <c r="C73" s="60">
        <v>2028</v>
      </c>
      <c r="D73" s="61" t="s">
        <v>102</v>
      </c>
      <c r="E73" s="137">
        <v>184242.61726078088</v>
      </c>
      <c r="F73" s="137">
        <v>1292342.2175716991</v>
      </c>
      <c r="G73" s="126">
        <v>249.23458337682311</v>
      </c>
      <c r="H73" s="126">
        <v>11.952587229550314</v>
      </c>
      <c r="I73" s="114">
        <v>5.5309587149476713E-3</v>
      </c>
      <c r="J73" s="114">
        <v>0</v>
      </c>
      <c r="K73" s="114">
        <v>0.48429414215508282</v>
      </c>
      <c r="L73" s="114">
        <v>0.44700000000000001</v>
      </c>
      <c r="M73" s="114">
        <v>1.8900000000000001</v>
      </c>
      <c r="N73" s="114">
        <v>290.37625697399295</v>
      </c>
      <c r="O73" s="114">
        <v>0.373</v>
      </c>
      <c r="P73" s="114">
        <v>3.694215410309673E-2</v>
      </c>
      <c r="Q73" s="126">
        <v>190.8237549345225</v>
      </c>
      <c r="R73" s="126">
        <v>9.1513687443478275</v>
      </c>
      <c r="S73" s="114">
        <v>3.5275122110184558E-3</v>
      </c>
      <c r="T73" s="114">
        <v>0</v>
      </c>
      <c r="U73" s="114">
        <v>0.19568832365598551</v>
      </c>
      <c r="V73" s="114">
        <v>0.44700000000000001</v>
      </c>
      <c r="W73" s="114">
        <v>1.8900000000000001</v>
      </c>
      <c r="X73" s="114">
        <v>222.32343099766589</v>
      </c>
      <c r="Y73" s="114">
        <v>0.373</v>
      </c>
      <c r="Z73" s="114">
        <v>3.4725879101752684E-2</v>
      </c>
    </row>
    <row r="74" spans="1:26" ht="13.5" customHeight="1">
      <c r="A74" s="61" t="s">
        <v>104</v>
      </c>
      <c r="B74" s="61" t="s">
        <v>242</v>
      </c>
      <c r="C74" s="60">
        <v>2029</v>
      </c>
      <c r="D74" s="61" t="s">
        <v>102</v>
      </c>
      <c r="E74" s="137">
        <v>170891.00347131435</v>
      </c>
      <c r="F74" s="137">
        <v>1202670.2646161027</v>
      </c>
      <c r="G74" s="126">
        <v>243.93501158547571</v>
      </c>
      <c r="H74" s="126">
        <v>11.700397787533785</v>
      </c>
      <c r="I74" s="114">
        <v>5.4655649769658103E-3</v>
      </c>
      <c r="J74" s="114">
        <v>0</v>
      </c>
      <c r="K74" s="114">
        <v>0.47781562654347015</v>
      </c>
      <c r="L74" s="114">
        <v>0.44700000000000012</v>
      </c>
      <c r="M74" s="114">
        <v>1.8899999999999997</v>
      </c>
      <c r="N74" s="114">
        <v>230.79238101186493</v>
      </c>
      <c r="O74" s="114">
        <v>0.373</v>
      </c>
      <c r="P74" s="114">
        <v>3.6954027238724048E-2</v>
      </c>
      <c r="Q74" s="126">
        <v>186.74876519825614</v>
      </c>
      <c r="R74" s="126">
        <v>8.9574465959131011</v>
      </c>
      <c r="S74" s="114">
        <v>3.4835821488703391E-3</v>
      </c>
      <c r="T74" s="114">
        <v>0</v>
      </c>
      <c r="U74" s="114">
        <v>0.19069289398262404</v>
      </c>
      <c r="V74" s="114">
        <v>0.44699999999999995</v>
      </c>
      <c r="W74" s="114">
        <v>1.8900000000000001</v>
      </c>
      <c r="X74" s="114">
        <v>176.68719176881575</v>
      </c>
      <c r="Y74" s="114">
        <v>0.373</v>
      </c>
      <c r="Z74" s="114">
        <v>3.471298376296867E-2</v>
      </c>
    </row>
    <row r="75" spans="1:26" ht="13.5" customHeight="1">
      <c r="A75" s="61" t="s">
        <v>104</v>
      </c>
      <c r="B75" s="61" t="s">
        <v>242</v>
      </c>
      <c r="C75" s="60">
        <v>2030</v>
      </c>
      <c r="D75" s="61" t="s">
        <v>102</v>
      </c>
      <c r="E75" s="137">
        <v>162391.0061460555</v>
      </c>
      <c r="F75" s="137">
        <v>1146516.1248688968</v>
      </c>
      <c r="G75" s="126">
        <v>238.43343182991151</v>
      </c>
      <c r="H75" s="126">
        <v>11.438587126901067</v>
      </c>
      <c r="I75" s="114">
        <v>5.4104171531831847E-3</v>
      </c>
      <c r="J75" s="114">
        <v>0</v>
      </c>
      <c r="K75" s="114">
        <v>0.47235216706939459</v>
      </c>
      <c r="L75" s="114">
        <v>0.44700000000000001</v>
      </c>
      <c r="M75" s="114">
        <v>1.8900000000000001</v>
      </c>
      <c r="N75" s="114">
        <v>169.16351215010417</v>
      </c>
      <c r="O75" s="114">
        <v>0.373</v>
      </c>
      <c r="P75" s="114">
        <v>3.6964040087225002E-2</v>
      </c>
      <c r="Q75" s="126">
        <v>182.52078378299544</v>
      </c>
      <c r="R75" s="126">
        <v>8.7562380482842705</v>
      </c>
      <c r="S75" s="114">
        <v>3.4464814671272197E-3</v>
      </c>
      <c r="T75" s="114">
        <v>0</v>
      </c>
      <c r="U75" s="114">
        <v>0.18647160346334157</v>
      </c>
      <c r="V75" s="114">
        <v>0.4469999999999999</v>
      </c>
      <c r="W75" s="114">
        <v>1.8899999999999995</v>
      </c>
      <c r="X75" s="114">
        <v>129.49466267443077</v>
      </c>
      <c r="Y75" s="114">
        <v>0.37299999999999989</v>
      </c>
      <c r="Z75" s="114">
        <v>3.4701070706301851E-2</v>
      </c>
    </row>
    <row r="76" spans="1:26" ht="13.5" customHeight="1">
      <c r="A76" s="61" t="s">
        <v>104</v>
      </c>
      <c r="B76" s="61" t="s">
        <v>242</v>
      </c>
      <c r="C76" s="60">
        <v>2031</v>
      </c>
      <c r="D76" s="61" t="s">
        <v>102</v>
      </c>
      <c r="E76" s="137">
        <v>157105.76819238116</v>
      </c>
      <c r="F76" s="137">
        <v>1112641.6668718779</v>
      </c>
      <c r="G76" s="126">
        <v>233.1717349873341</v>
      </c>
      <c r="H76" s="126">
        <v>11.187166111606988</v>
      </c>
      <c r="I76" s="114">
        <v>5.3637846203969429E-3</v>
      </c>
      <c r="J76" s="114">
        <v>0</v>
      </c>
      <c r="K76" s="114">
        <v>0.46773231200393689</v>
      </c>
      <c r="L76" s="114">
        <v>0.44699999999999995</v>
      </c>
      <c r="M76" s="114">
        <v>1.8899999999999997</v>
      </c>
      <c r="N76" s="114">
        <v>138.13551936135048</v>
      </c>
      <c r="O76" s="114">
        <v>0.37299999999999994</v>
      </c>
      <c r="P76" s="114">
        <v>3.6972506867126304E-2</v>
      </c>
      <c r="Q76" s="126">
        <v>178.47791903690745</v>
      </c>
      <c r="R76" s="126">
        <v>8.5630538694078222</v>
      </c>
      <c r="S76" s="114">
        <v>3.4150574837684103E-3</v>
      </c>
      <c r="T76" s="114">
        <v>0</v>
      </c>
      <c r="U76" s="114">
        <v>0.18289389406260334</v>
      </c>
      <c r="V76" s="114">
        <v>0.4469999999999999</v>
      </c>
      <c r="W76" s="114">
        <v>1.8899999999999995</v>
      </c>
      <c r="X76" s="114">
        <v>105.73382765297642</v>
      </c>
      <c r="Y76" s="114">
        <v>0.37299999999999994</v>
      </c>
      <c r="Z76" s="114">
        <v>3.4690005344726271E-2</v>
      </c>
    </row>
    <row r="77" spans="1:26" ht="13.5" customHeight="1">
      <c r="A77" s="61" t="s">
        <v>104</v>
      </c>
      <c r="B77" s="61" t="s">
        <v>242</v>
      </c>
      <c r="C77" s="60">
        <v>2032</v>
      </c>
      <c r="D77" s="61" t="s">
        <v>102</v>
      </c>
      <c r="E77" s="137">
        <v>153939.22244590599</v>
      </c>
      <c r="F77" s="137">
        <v>1093489.4895369692</v>
      </c>
      <c r="G77" s="126">
        <v>228.38921809554049</v>
      </c>
      <c r="H77" s="126">
        <v>10.958540045546767</v>
      </c>
      <c r="I77" s="114">
        <v>5.3251264227367973E-3</v>
      </c>
      <c r="J77" s="114">
        <v>0</v>
      </c>
      <c r="K77" s="114">
        <v>0.46390246919654859</v>
      </c>
      <c r="L77" s="114">
        <v>0.44700000000000006</v>
      </c>
      <c r="M77" s="114">
        <v>1.89</v>
      </c>
      <c r="N77" s="114">
        <v>112.70373211143514</v>
      </c>
      <c r="O77" s="114">
        <v>0.373</v>
      </c>
      <c r="P77" s="114">
        <v>3.6979525796431975E-2</v>
      </c>
      <c r="Q77" s="126">
        <v>174.8031887035246</v>
      </c>
      <c r="R77" s="126">
        <v>8.387382554528072</v>
      </c>
      <c r="S77" s="114">
        <v>3.3889477838381244E-3</v>
      </c>
      <c r="T77" s="114">
        <v>0</v>
      </c>
      <c r="U77" s="114">
        <v>0.17991874935956598</v>
      </c>
      <c r="V77" s="114">
        <v>0.44699999999999995</v>
      </c>
      <c r="W77" s="114">
        <v>1.8899999999999997</v>
      </c>
      <c r="X77" s="114">
        <v>86.260515781551973</v>
      </c>
      <c r="Y77" s="114">
        <v>0.373</v>
      </c>
      <c r="Z77" s="114">
        <v>3.4679734644791876E-2</v>
      </c>
    </row>
    <row r="78" spans="1:26" ht="13.5" customHeight="1">
      <c r="A78" s="61" t="s">
        <v>104</v>
      </c>
      <c r="B78" s="61" t="s">
        <v>242</v>
      </c>
      <c r="C78" s="60">
        <v>2033</v>
      </c>
      <c r="D78" s="61" t="s">
        <v>102</v>
      </c>
      <c r="E78" s="137">
        <v>152543.60152922565</v>
      </c>
      <c r="F78" s="137">
        <v>1086729.0672182925</v>
      </c>
      <c r="G78" s="126">
        <v>224.1838690173434</v>
      </c>
      <c r="H78" s="126">
        <v>10.757662187936177</v>
      </c>
      <c r="I78" s="114">
        <v>5.2963847530666545E-3</v>
      </c>
      <c r="J78" s="114">
        <v>0</v>
      </c>
      <c r="K78" s="114">
        <v>0.46105505044655337</v>
      </c>
      <c r="L78" s="114">
        <v>0.44700000000000001</v>
      </c>
      <c r="M78" s="114">
        <v>1.8900000000000001</v>
      </c>
      <c r="N78" s="114">
        <v>86.070654558813359</v>
      </c>
      <c r="O78" s="114">
        <v>0.37299999999999994</v>
      </c>
      <c r="P78" s="114">
        <v>3.6984744243223365E-2</v>
      </c>
      <c r="Q78" s="126">
        <v>171.57154626833974</v>
      </c>
      <c r="R78" s="126">
        <v>8.2330131240346844</v>
      </c>
      <c r="S78" s="114">
        <v>3.3694379276136876E-3</v>
      </c>
      <c r="T78" s="114">
        <v>0</v>
      </c>
      <c r="U78" s="114">
        <v>0.17769192969360253</v>
      </c>
      <c r="V78" s="114">
        <v>0.44699999999999995</v>
      </c>
      <c r="W78" s="114">
        <v>1.8899999999999995</v>
      </c>
      <c r="X78" s="114">
        <v>65.871266098281595</v>
      </c>
      <c r="Y78" s="114">
        <v>0.37299999999999989</v>
      </c>
      <c r="Z78" s="114">
        <v>3.4670374521512372E-2</v>
      </c>
    </row>
    <row r="79" spans="1:26" ht="13.5" customHeight="1">
      <c r="A79" s="61" t="s">
        <v>104</v>
      </c>
      <c r="B79" s="61" t="s">
        <v>242</v>
      </c>
      <c r="C79" s="60">
        <v>2034</v>
      </c>
      <c r="D79" s="61" t="s">
        <v>102</v>
      </c>
      <c r="E79" s="137">
        <v>152238.98338548795</v>
      </c>
      <c r="F79" s="137">
        <v>1087620.5251881727</v>
      </c>
      <c r="G79" s="126">
        <v>220.50277089914132</v>
      </c>
      <c r="H79" s="126">
        <v>10.581550629368243</v>
      </c>
      <c r="I79" s="114">
        <v>5.2737382728521784E-3</v>
      </c>
      <c r="J79" s="114">
        <v>0</v>
      </c>
      <c r="K79" s="114">
        <v>0.4588114782002588</v>
      </c>
      <c r="L79" s="114">
        <v>0.44700000000000001</v>
      </c>
      <c r="M79" s="114">
        <v>1.8899999999999997</v>
      </c>
      <c r="N79" s="114">
        <v>70.259160193944908</v>
      </c>
      <c r="O79" s="114">
        <v>0.37300000000000005</v>
      </c>
      <c r="P79" s="114">
        <v>3.698885602424961E-2</v>
      </c>
      <c r="Q79" s="126">
        <v>168.74217671614156</v>
      </c>
      <c r="R79" s="126">
        <v>8.0976482923580733</v>
      </c>
      <c r="S79" s="114">
        <v>3.3539895003404118E-3</v>
      </c>
      <c r="T79" s="114">
        <v>0</v>
      </c>
      <c r="U79" s="114">
        <v>0.17592577849281074</v>
      </c>
      <c r="V79" s="114">
        <v>0.44700000000000006</v>
      </c>
      <c r="W79" s="114">
        <v>1.8900000000000003</v>
      </c>
      <c r="X79" s="114">
        <v>53.766597022933453</v>
      </c>
      <c r="Y79" s="114">
        <v>0.37300000000000005</v>
      </c>
      <c r="Z79" s="114">
        <v>3.4661653820640792E-2</v>
      </c>
    </row>
    <row r="80" spans="1:26" ht="13.5" customHeight="1">
      <c r="A80" s="61" t="s">
        <v>104</v>
      </c>
      <c r="B80" s="61" t="s">
        <v>242</v>
      </c>
      <c r="C80" s="60">
        <v>2035</v>
      </c>
      <c r="D80" s="61" t="s">
        <v>102</v>
      </c>
      <c r="E80" s="137">
        <v>152795.80524877881</v>
      </c>
      <c r="F80" s="137">
        <v>1094590.5035118437</v>
      </c>
      <c r="G80" s="126">
        <v>217.26254968234556</v>
      </c>
      <c r="H80" s="126">
        <v>10.426568675103683</v>
      </c>
      <c r="I80" s="114">
        <v>5.2582636264891323E-3</v>
      </c>
      <c r="J80" s="114">
        <v>0</v>
      </c>
      <c r="K80" s="114">
        <v>0.45727841492629523</v>
      </c>
      <c r="L80" s="114">
        <v>0.44700000000000012</v>
      </c>
      <c r="M80" s="114">
        <v>1.8900000000000001</v>
      </c>
      <c r="N80" s="114">
        <v>55.331545159680253</v>
      </c>
      <c r="O80" s="114">
        <v>0.37300000000000005</v>
      </c>
      <c r="P80" s="114">
        <v>3.6991665659861887E-2</v>
      </c>
      <c r="Q80" s="126">
        <v>166.25121584027596</v>
      </c>
      <c r="R80" s="126">
        <v>7.9785021478047149</v>
      </c>
      <c r="S80" s="114">
        <v>3.3433144558458476E-3</v>
      </c>
      <c r="T80" s="114">
        <v>0</v>
      </c>
      <c r="U80" s="114">
        <v>0.17470102697058409</v>
      </c>
      <c r="V80" s="114">
        <v>0.44700000000000001</v>
      </c>
      <c r="W80" s="114">
        <v>1.8899999999999992</v>
      </c>
      <c r="X80" s="114">
        <v>42.340185506280427</v>
      </c>
      <c r="Y80" s="114">
        <v>0.373</v>
      </c>
      <c r="Z80" s="114">
        <v>3.4653632592262541E-2</v>
      </c>
    </row>
    <row r="81" spans="1:26" ht="13.5" customHeight="1">
      <c r="A81" s="61" t="s">
        <v>104</v>
      </c>
      <c r="B81" s="61" t="s">
        <v>242</v>
      </c>
      <c r="C81" s="60">
        <v>2036</v>
      </c>
      <c r="D81" s="61" t="s">
        <v>102</v>
      </c>
      <c r="E81" s="137">
        <v>154006.0276793782</v>
      </c>
      <c r="F81" s="137">
        <v>1106198.8765525941</v>
      </c>
      <c r="G81" s="126">
        <v>214.43218183228123</v>
      </c>
      <c r="H81" s="126">
        <v>10.291299034260863</v>
      </c>
      <c r="I81" s="114">
        <v>5.2459480069286116E-3</v>
      </c>
      <c r="J81" s="114">
        <v>0</v>
      </c>
      <c r="K81" s="114">
        <v>0.45605831440823552</v>
      </c>
      <c r="L81" s="114">
        <v>0.44699999999999995</v>
      </c>
      <c r="M81" s="114">
        <v>1.8899999999999997</v>
      </c>
      <c r="N81" s="114">
        <v>39.333277325541872</v>
      </c>
      <c r="O81" s="114">
        <v>0.37299999999999994</v>
      </c>
      <c r="P81" s="114">
        <v>3.6993901730560524E-2</v>
      </c>
      <c r="Q81" s="126">
        <v>164.0746329159893</v>
      </c>
      <c r="R81" s="126">
        <v>7.8744761949758253</v>
      </c>
      <c r="S81" s="114">
        <v>3.3347488405526173E-3</v>
      </c>
      <c r="T81" s="114">
        <v>0</v>
      </c>
      <c r="U81" s="114">
        <v>0.17371573884636887</v>
      </c>
      <c r="V81" s="114">
        <v>0.44699999999999995</v>
      </c>
      <c r="W81" s="114">
        <v>1.89</v>
      </c>
      <c r="X81" s="114">
        <v>30.09619630517393</v>
      </c>
      <c r="Y81" s="114">
        <v>0.373</v>
      </c>
      <c r="Z81" s="114">
        <v>3.4646028178433139E-2</v>
      </c>
    </row>
    <row r="82" spans="1:26" ht="13.5" customHeight="1">
      <c r="A82" s="61" t="s">
        <v>104</v>
      </c>
      <c r="B82" s="61" t="s">
        <v>242</v>
      </c>
      <c r="C82" s="60">
        <v>2037</v>
      </c>
      <c r="D82" s="61" t="s">
        <v>102</v>
      </c>
      <c r="E82" s="137">
        <v>155407.99843248396</v>
      </c>
      <c r="F82" s="137">
        <v>1119160.8182860236</v>
      </c>
      <c r="G82" s="126">
        <v>211.91648015165487</v>
      </c>
      <c r="H82" s="126">
        <v>10.171071539002682</v>
      </c>
      <c r="I82" s="114">
        <v>5.2374886046296825E-3</v>
      </c>
      <c r="J82" s="114">
        <v>0</v>
      </c>
      <c r="K82" s="114">
        <v>0.45522024685697071</v>
      </c>
      <c r="L82" s="114">
        <v>0.4469999999999999</v>
      </c>
      <c r="M82" s="114">
        <v>1.8899999999999995</v>
      </c>
      <c r="N82" s="114">
        <v>25.017245587245551</v>
      </c>
      <c r="O82" s="114">
        <v>0.37299999999999994</v>
      </c>
      <c r="P82" s="114">
        <v>3.6995437651795825E-2</v>
      </c>
      <c r="Q82" s="126">
        <v>162.13954565921986</v>
      </c>
      <c r="R82" s="126">
        <v>7.7819946661115713</v>
      </c>
      <c r="S82" s="114">
        <v>3.3287536744050624E-3</v>
      </c>
      <c r="T82" s="114">
        <v>0</v>
      </c>
      <c r="U82" s="114">
        <v>0.17302217953441276</v>
      </c>
      <c r="V82" s="114">
        <v>0.44700000000000001</v>
      </c>
      <c r="W82" s="114">
        <v>1.89</v>
      </c>
      <c r="X82" s="114">
        <v>19.140959826523627</v>
      </c>
      <c r="Y82" s="114">
        <v>0.373</v>
      </c>
      <c r="Z82" s="114">
        <v>3.4638876726478016E-2</v>
      </c>
    </row>
    <row r="83" spans="1:26" ht="13.5" customHeight="1">
      <c r="A83" s="61" t="s">
        <v>104</v>
      </c>
      <c r="B83" s="61" t="s">
        <v>242</v>
      </c>
      <c r="C83" s="60">
        <v>2038</v>
      </c>
      <c r="D83" s="61" t="s">
        <v>102</v>
      </c>
      <c r="E83" s="137">
        <v>156947.72263565927</v>
      </c>
      <c r="F83" s="137">
        <v>1133099.0651231669</v>
      </c>
      <c r="G83" s="126">
        <v>209.65185663759252</v>
      </c>
      <c r="H83" s="126">
        <v>10.062944635748725</v>
      </c>
      <c r="I83" s="114">
        <v>5.2312547160496521E-3</v>
      </c>
      <c r="J83" s="114">
        <v>0</v>
      </c>
      <c r="K83" s="114">
        <v>0.45460265952012235</v>
      </c>
      <c r="L83" s="114">
        <v>0.44699999999999995</v>
      </c>
      <c r="M83" s="114">
        <v>1.8900000000000003</v>
      </c>
      <c r="N83" s="114">
        <v>9.3724139520626384</v>
      </c>
      <c r="O83" s="114">
        <v>0.37299999999999994</v>
      </c>
      <c r="P83" s="114">
        <v>3.6996569500301203E-2</v>
      </c>
      <c r="Q83" s="126">
        <v>160.39715692021852</v>
      </c>
      <c r="R83" s="126">
        <v>7.698799980625795</v>
      </c>
      <c r="S83" s="114">
        <v>3.3242461241883357E-3</v>
      </c>
      <c r="T83" s="114">
        <v>0</v>
      </c>
      <c r="U83" s="114">
        <v>0.17249760529857006</v>
      </c>
      <c r="V83" s="114">
        <v>0.44700000000000006</v>
      </c>
      <c r="W83" s="114">
        <v>1.89</v>
      </c>
      <c r="X83" s="114">
        <v>7.1704995867929702</v>
      </c>
      <c r="Y83" s="114">
        <v>0.37299999999999994</v>
      </c>
      <c r="Z83" s="114">
        <v>3.4632057814540172E-2</v>
      </c>
    </row>
    <row r="84" spans="1:26" ht="13.5" customHeight="1">
      <c r="A84" s="61" t="s">
        <v>104</v>
      </c>
      <c r="B84" s="61" t="s">
        <v>242</v>
      </c>
      <c r="C84" s="60">
        <v>2039</v>
      </c>
      <c r="D84" s="61" t="s">
        <v>102</v>
      </c>
      <c r="E84" s="137">
        <v>158530.51327962131</v>
      </c>
      <c r="F84" s="137">
        <v>1147337.3515955971</v>
      </c>
      <c r="G84" s="126">
        <v>207.57049684518739</v>
      </c>
      <c r="H84" s="126">
        <v>9.9633838485689932</v>
      </c>
      <c r="I84" s="114">
        <v>5.2268677140515727E-3</v>
      </c>
      <c r="J84" s="114">
        <v>0</v>
      </c>
      <c r="K84" s="114">
        <v>0.45416804205047084</v>
      </c>
      <c r="L84" s="114">
        <v>0.44700000000000012</v>
      </c>
      <c r="M84" s="114">
        <v>1.89</v>
      </c>
      <c r="N84" s="114">
        <v>0</v>
      </c>
      <c r="O84" s="114">
        <v>0.373</v>
      </c>
      <c r="P84" s="114">
        <v>3.6997366021058825E-2</v>
      </c>
      <c r="Q84" s="126">
        <v>158.79551242526185</v>
      </c>
      <c r="R84" s="126">
        <v>7.622184596412569</v>
      </c>
      <c r="S84" s="114">
        <v>3.3209741011009449E-3</v>
      </c>
      <c r="T84" s="114">
        <v>0</v>
      </c>
      <c r="U84" s="114">
        <v>0.17211343528162493</v>
      </c>
      <c r="V84" s="114">
        <v>0.44700000000000006</v>
      </c>
      <c r="W84" s="114">
        <v>1.8899999999999997</v>
      </c>
      <c r="X84" s="114">
        <v>0</v>
      </c>
      <c r="Y84" s="114">
        <v>0.373</v>
      </c>
      <c r="Z84" s="114">
        <v>3.4625536352811077E-2</v>
      </c>
    </row>
    <row r="85" spans="1:26" ht="13.5" customHeight="1">
      <c r="A85" s="61" t="s">
        <v>104</v>
      </c>
      <c r="B85" s="61" t="s">
        <v>242</v>
      </c>
      <c r="C85" s="60">
        <v>2040</v>
      </c>
      <c r="D85" s="61" t="s">
        <v>102</v>
      </c>
      <c r="E85" s="137">
        <v>160128.72324681285</v>
      </c>
      <c r="F85" s="137">
        <v>1161678.721586707</v>
      </c>
      <c r="G85" s="126">
        <v>205.63413255029113</v>
      </c>
      <c r="H85" s="126">
        <v>9.8704383624139727</v>
      </c>
      <c r="I85" s="114">
        <v>5.2237632036741749E-3</v>
      </c>
      <c r="J85" s="114">
        <v>0</v>
      </c>
      <c r="K85" s="114">
        <v>0.45386048020178171</v>
      </c>
      <c r="L85" s="114">
        <v>0.44700000000000001</v>
      </c>
      <c r="M85" s="114">
        <v>1.8900000000000001</v>
      </c>
      <c r="N85" s="114">
        <v>0</v>
      </c>
      <c r="O85" s="114">
        <v>0.37299999999999994</v>
      </c>
      <c r="P85" s="114">
        <v>3.6997929687763081E-2</v>
      </c>
      <c r="Q85" s="126">
        <v>157.30526600130057</v>
      </c>
      <c r="R85" s="126">
        <v>7.5506527680624265</v>
      </c>
      <c r="S85" s="114">
        <v>3.3185625019397846E-3</v>
      </c>
      <c r="T85" s="114">
        <v>0</v>
      </c>
      <c r="U85" s="114">
        <v>0.17182713925048065</v>
      </c>
      <c r="V85" s="114">
        <v>0.44700000000000012</v>
      </c>
      <c r="W85" s="114">
        <v>1.89</v>
      </c>
      <c r="X85" s="114">
        <v>0</v>
      </c>
      <c r="Y85" s="114">
        <v>0.373</v>
      </c>
      <c r="Z85" s="114">
        <v>3.461926532087E-2</v>
      </c>
    </row>
    <row r="86" spans="1:26" ht="13.5" customHeight="1">
      <c r="A86" s="61" t="s">
        <v>104</v>
      </c>
      <c r="B86" s="61" t="s">
        <v>243</v>
      </c>
      <c r="C86" s="60">
        <v>2020</v>
      </c>
      <c r="D86" s="61" t="s">
        <v>102</v>
      </c>
      <c r="E86" s="137">
        <v>188184.36160899993</v>
      </c>
      <c r="F86" s="137">
        <v>1278597.3005025731</v>
      </c>
      <c r="G86" s="126">
        <v>277.69338564228406</v>
      </c>
      <c r="H86" s="126">
        <v>13.305982111740093</v>
      </c>
      <c r="I86" s="114">
        <v>5.4580464085069082E-3</v>
      </c>
      <c r="J86" s="114">
        <v>0</v>
      </c>
      <c r="K86" s="114">
        <v>0.45788919544852746</v>
      </c>
      <c r="L86" s="114">
        <v>0.44700000000000001</v>
      </c>
      <c r="M86" s="114">
        <v>1.8900000000000001</v>
      </c>
      <c r="N86" s="114">
        <v>633.93861810896465</v>
      </c>
      <c r="O86" s="114">
        <v>0.373</v>
      </c>
      <c r="P86" s="114">
        <v>3.6999999999999991E-2</v>
      </c>
      <c r="Q86" s="126">
        <v>214.69819518466696</v>
      </c>
      <c r="R86" s="126">
        <v>10.287498702724106</v>
      </c>
      <c r="S86" s="114">
        <v>3.5042140223650511E-3</v>
      </c>
      <c r="T86" s="114">
        <v>0</v>
      </c>
      <c r="U86" s="114">
        <v>0.19156221801371337</v>
      </c>
      <c r="V86" s="114">
        <v>0.44699999999999995</v>
      </c>
      <c r="W86" s="114">
        <v>1.8899999999999995</v>
      </c>
      <c r="X86" s="114">
        <v>490.12862460175194</v>
      </c>
      <c r="Y86" s="114">
        <v>0.37299999999999994</v>
      </c>
      <c r="Z86" s="114">
        <v>3.4787125612242391E-2</v>
      </c>
    </row>
    <row r="87" spans="1:26" ht="13.5" customHeight="1">
      <c r="A87" s="61" t="s">
        <v>104</v>
      </c>
      <c r="B87" s="61" t="s">
        <v>243</v>
      </c>
      <c r="C87" s="60">
        <v>2021</v>
      </c>
      <c r="D87" s="61" t="s">
        <v>102</v>
      </c>
      <c r="E87" s="137">
        <v>510814.45885098033</v>
      </c>
      <c r="F87" s="137">
        <v>3486781.6432646667</v>
      </c>
      <c r="G87" s="126">
        <v>272.76320943658772</v>
      </c>
      <c r="H87" s="126">
        <v>13.072192101056016</v>
      </c>
      <c r="I87" s="114">
        <v>5.4580464085069074E-3</v>
      </c>
      <c r="J87" s="114">
        <v>0</v>
      </c>
      <c r="K87" s="114">
        <v>0.45788919544852741</v>
      </c>
      <c r="L87" s="114">
        <v>0.44700000000000006</v>
      </c>
      <c r="M87" s="114">
        <v>1.8900000000000001</v>
      </c>
      <c r="N87" s="114">
        <v>556.16827373901071</v>
      </c>
      <c r="O87" s="114">
        <v>0.373</v>
      </c>
      <c r="P87" s="114">
        <v>3.6999999999999998E-2</v>
      </c>
      <c r="Q87" s="126">
        <v>210.8635550573984</v>
      </c>
      <c r="R87" s="126">
        <v>10.105647695360233</v>
      </c>
      <c r="S87" s="114">
        <v>3.5034826568796987E-3</v>
      </c>
      <c r="T87" s="114">
        <v>0</v>
      </c>
      <c r="U87" s="114">
        <v>0.19146162007437925</v>
      </c>
      <c r="V87" s="114">
        <v>0.44699999999999995</v>
      </c>
      <c r="W87" s="114">
        <v>1.89</v>
      </c>
      <c r="X87" s="114">
        <v>429.95395036224068</v>
      </c>
      <c r="Y87" s="114">
        <v>0.37299999999999989</v>
      </c>
      <c r="Z87" s="114">
        <v>3.4775038679315542E-2</v>
      </c>
    </row>
    <row r="88" spans="1:26" ht="13.5" customHeight="1">
      <c r="A88" s="61" t="s">
        <v>104</v>
      </c>
      <c r="B88" s="61" t="s">
        <v>243</v>
      </c>
      <c r="C88" s="60">
        <v>2022</v>
      </c>
      <c r="D88" s="61" t="s">
        <v>102</v>
      </c>
      <c r="E88" s="137">
        <v>804424.25071586738</v>
      </c>
      <c r="F88" s="137">
        <v>5515216.3807316739</v>
      </c>
      <c r="G88" s="126">
        <v>267.93793890705604</v>
      </c>
      <c r="H88" s="126">
        <v>12.84218560948738</v>
      </c>
      <c r="I88" s="114">
        <v>5.4580464085069082E-3</v>
      </c>
      <c r="J88" s="114">
        <v>0</v>
      </c>
      <c r="K88" s="114">
        <v>0.45788919544852746</v>
      </c>
      <c r="L88" s="114">
        <v>0.44700000000000006</v>
      </c>
      <c r="M88" s="114">
        <v>1.8900000000000001</v>
      </c>
      <c r="N88" s="114">
        <v>512.46007429360577</v>
      </c>
      <c r="O88" s="114">
        <v>0.373</v>
      </c>
      <c r="P88" s="114">
        <v>3.7000000000000005E-2</v>
      </c>
      <c r="Q88" s="126">
        <v>207.11194505735682</v>
      </c>
      <c r="R88" s="126">
        <v>9.9268138406154023</v>
      </c>
      <c r="S88" s="114">
        <v>3.5027875019253271E-3</v>
      </c>
      <c r="T88" s="114">
        <v>0</v>
      </c>
      <c r="U88" s="114">
        <v>0.19136600282509944</v>
      </c>
      <c r="V88" s="114">
        <v>0.44700000000000012</v>
      </c>
      <c r="W88" s="114">
        <v>1.8900000000000001</v>
      </c>
      <c r="X88" s="114">
        <v>396.1238307054515</v>
      </c>
      <c r="Y88" s="114">
        <v>0.37299999999999994</v>
      </c>
      <c r="Z88" s="114">
        <v>3.4763550180780228E-2</v>
      </c>
    </row>
    <row r="89" spans="1:26" ht="13.5" customHeight="1">
      <c r="A89" s="61" t="s">
        <v>104</v>
      </c>
      <c r="B89" s="61" t="s">
        <v>243</v>
      </c>
      <c r="C89" s="60">
        <v>2023</v>
      </c>
      <c r="D89" s="61" t="s">
        <v>102</v>
      </c>
      <c r="E89" s="137">
        <v>1121808.0417282591</v>
      </c>
      <c r="F89" s="137">
        <v>7723694.3069206327</v>
      </c>
      <c r="G89" s="126">
        <v>263.09043006379159</v>
      </c>
      <c r="H89" s="126">
        <v>12.611032178200537</v>
      </c>
      <c r="I89" s="114">
        <v>5.4580464085069074E-3</v>
      </c>
      <c r="J89" s="114">
        <v>0</v>
      </c>
      <c r="K89" s="114">
        <v>0.45788919544852735</v>
      </c>
      <c r="L89" s="114">
        <v>0.44699999999999995</v>
      </c>
      <c r="M89" s="114">
        <v>1.8900000000000001</v>
      </c>
      <c r="N89" s="114">
        <v>470.91486517868049</v>
      </c>
      <c r="O89" s="114">
        <v>0.373</v>
      </c>
      <c r="P89" s="114">
        <v>3.6999999999999991E-2</v>
      </c>
      <c r="Q89" s="126">
        <v>203.34490669823549</v>
      </c>
      <c r="R89" s="126">
        <v>9.7471776568339852</v>
      </c>
      <c r="S89" s="114">
        <v>3.5021251606435913E-3</v>
      </c>
      <c r="T89" s="114">
        <v>0</v>
      </c>
      <c r="U89" s="114">
        <v>0.19127489903443259</v>
      </c>
      <c r="V89" s="114">
        <v>0.44700000000000006</v>
      </c>
      <c r="W89" s="114">
        <v>1.8900000000000001</v>
      </c>
      <c r="X89" s="114">
        <v>363.97423995754019</v>
      </c>
      <c r="Y89" s="114">
        <v>0.37300000000000005</v>
      </c>
      <c r="Z89" s="114">
        <v>3.4752603978358367E-2</v>
      </c>
    </row>
    <row r="90" spans="1:26" ht="13.5" customHeight="1">
      <c r="A90" s="61" t="s">
        <v>104</v>
      </c>
      <c r="B90" s="61" t="s">
        <v>243</v>
      </c>
      <c r="C90" s="60">
        <v>2024</v>
      </c>
      <c r="D90" s="61" t="s">
        <v>102</v>
      </c>
      <c r="E90" s="137">
        <v>1452570.6253460294</v>
      </c>
      <c r="F90" s="137">
        <v>10041389.697775062</v>
      </c>
      <c r="G90" s="126">
        <v>258.17119222330035</v>
      </c>
      <c r="H90" s="126">
        <v>12.375731225376573</v>
      </c>
      <c r="I90" s="114">
        <v>5.4580464085069082E-3</v>
      </c>
      <c r="J90" s="114">
        <v>0</v>
      </c>
      <c r="K90" s="114">
        <v>0.45788919544852746</v>
      </c>
      <c r="L90" s="114">
        <v>0.44700000000000001</v>
      </c>
      <c r="M90" s="114">
        <v>1.8900000000000001</v>
      </c>
      <c r="N90" s="114">
        <v>448.53793570780022</v>
      </c>
      <c r="O90" s="114">
        <v>0.373</v>
      </c>
      <c r="P90" s="114">
        <v>3.6999999999999998E-2</v>
      </c>
      <c r="Q90" s="126">
        <v>199.52405500339273</v>
      </c>
      <c r="R90" s="126">
        <v>9.5644136607755357</v>
      </c>
      <c r="S90" s="114">
        <v>3.5014926918498332E-3</v>
      </c>
      <c r="T90" s="114">
        <v>0</v>
      </c>
      <c r="U90" s="114">
        <v>0.19118790414799142</v>
      </c>
      <c r="V90" s="114">
        <v>0.44700000000000001</v>
      </c>
      <c r="W90" s="114">
        <v>1.89</v>
      </c>
      <c r="X90" s="114">
        <v>346.64637438659355</v>
      </c>
      <c r="Y90" s="114">
        <v>0.37300000000000005</v>
      </c>
      <c r="Z90" s="114">
        <v>3.4742151464476338E-2</v>
      </c>
    </row>
    <row r="91" spans="1:26" ht="13.5" customHeight="1">
      <c r="A91" s="61" t="s">
        <v>104</v>
      </c>
      <c r="B91" s="61" t="s">
        <v>243</v>
      </c>
      <c r="C91" s="60">
        <v>2025</v>
      </c>
      <c r="D91" s="61" t="s">
        <v>102</v>
      </c>
      <c r="E91" s="137">
        <v>1787006.4401215005</v>
      </c>
      <c r="F91" s="137">
        <v>12401102.021347724</v>
      </c>
      <c r="G91" s="126">
        <v>253.229456307459</v>
      </c>
      <c r="H91" s="126">
        <v>12.139200027633491</v>
      </c>
      <c r="I91" s="114">
        <v>5.4580464085069074E-3</v>
      </c>
      <c r="J91" s="114">
        <v>0</v>
      </c>
      <c r="K91" s="114">
        <v>0.45788919544852741</v>
      </c>
      <c r="L91" s="114">
        <v>0.44700000000000001</v>
      </c>
      <c r="M91" s="114">
        <v>1.8899999999999995</v>
      </c>
      <c r="N91" s="114">
        <v>430.25126328833545</v>
      </c>
      <c r="O91" s="114">
        <v>0.37299999999999994</v>
      </c>
      <c r="P91" s="114">
        <v>3.6999999999999991E-2</v>
      </c>
      <c r="Q91" s="126">
        <v>195.6873245952809</v>
      </c>
      <c r="R91" s="126">
        <v>9.3807711423996256</v>
      </c>
      <c r="S91" s="114">
        <v>3.5008875320911926E-3</v>
      </c>
      <c r="T91" s="114">
        <v>0</v>
      </c>
      <c r="U91" s="114">
        <v>0.19110466556768338</v>
      </c>
      <c r="V91" s="114">
        <v>0.44700000000000001</v>
      </c>
      <c r="W91" s="114">
        <v>1.89</v>
      </c>
      <c r="X91" s="114">
        <v>332.48390548376409</v>
      </c>
      <c r="Y91" s="114">
        <v>0.37299999999999989</v>
      </c>
      <c r="Z91" s="114">
        <v>3.4732150274156041E-2</v>
      </c>
    </row>
    <row r="92" spans="1:26" ht="13.5" customHeight="1">
      <c r="A92" s="61" t="s">
        <v>104</v>
      </c>
      <c r="B92" s="61" t="s">
        <v>243</v>
      </c>
      <c r="C92" s="60">
        <v>2026</v>
      </c>
      <c r="D92" s="61" t="s">
        <v>102</v>
      </c>
      <c r="E92" s="137">
        <v>2124610.4405777925</v>
      </c>
      <c r="F92" s="137">
        <v>14798730.986222429</v>
      </c>
      <c r="G92" s="126">
        <v>248.76682058237384</v>
      </c>
      <c r="H92" s="126">
        <v>11.926874778232371</v>
      </c>
      <c r="I92" s="114">
        <v>5.4580464085069074E-3</v>
      </c>
      <c r="J92" s="114">
        <v>0</v>
      </c>
      <c r="K92" s="114">
        <v>0.45788919544852741</v>
      </c>
      <c r="L92" s="114">
        <v>0.44700000000000001</v>
      </c>
      <c r="M92" s="114">
        <v>1.8900000000000003</v>
      </c>
      <c r="N92" s="114">
        <v>379.06729921677908</v>
      </c>
      <c r="O92" s="114">
        <v>0.373</v>
      </c>
      <c r="P92" s="114">
        <v>3.6999999999999998E-2</v>
      </c>
      <c r="Q92" s="126">
        <v>192.22219483846322</v>
      </c>
      <c r="R92" s="126">
        <v>9.2158996206497186</v>
      </c>
      <c r="S92" s="114">
        <v>3.5003074336780516E-3</v>
      </c>
      <c r="T92" s="114">
        <v>0</v>
      </c>
      <c r="U92" s="114">
        <v>0.19102487412805202</v>
      </c>
      <c r="V92" s="114">
        <v>0.44699999999999995</v>
      </c>
      <c r="W92" s="114">
        <v>1.89</v>
      </c>
      <c r="X92" s="114">
        <v>292.90541269272688</v>
      </c>
      <c r="Y92" s="114">
        <v>0.37299999999999994</v>
      </c>
      <c r="Z92" s="114">
        <v>3.4722563260889718E-2</v>
      </c>
    </row>
    <row r="93" spans="1:26" ht="13.5" customHeight="1">
      <c r="A93" s="61" t="s">
        <v>104</v>
      </c>
      <c r="B93" s="61" t="s">
        <v>243</v>
      </c>
      <c r="C93" s="60">
        <v>2027</v>
      </c>
      <c r="D93" s="61" t="s">
        <v>102</v>
      </c>
      <c r="E93" s="137">
        <v>2470758.8901025006</v>
      </c>
      <c r="F93" s="137">
        <v>17271302.702849261</v>
      </c>
      <c r="G93" s="126">
        <v>245.04900971055295</v>
      </c>
      <c r="H93" s="126">
        <v>11.750128257133108</v>
      </c>
      <c r="I93" s="114">
        <v>5.4580464085069074E-3</v>
      </c>
      <c r="J93" s="114">
        <v>0</v>
      </c>
      <c r="K93" s="114">
        <v>0.45788919544852735</v>
      </c>
      <c r="L93" s="114">
        <v>0.44700000000000001</v>
      </c>
      <c r="M93" s="114">
        <v>1.8900000000000001</v>
      </c>
      <c r="N93" s="114">
        <v>332.58649838199676</v>
      </c>
      <c r="O93" s="114">
        <v>0.37300000000000005</v>
      </c>
      <c r="P93" s="114">
        <v>3.6999999999999998E-2</v>
      </c>
      <c r="Q93" s="126">
        <v>189.33378451487744</v>
      </c>
      <c r="R93" s="126">
        <v>9.0785767879085881</v>
      </c>
      <c r="S93" s="114">
        <v>3.4997504149162947E-3</v>
      </c>
      <c r="T93" s="114">
        <v>0</v>
      </c>
      <c r="U93" s="114">
        <v>0.19094825725081968</v>
      </c>
      <c r="V93" s="114">
        <v>0.44700000000000006</v>
      </c>
      <c r="W93" s="114">
        <v>1.8900000000000001</v>
      </c>
      <c r="X93" s="114">
        <v>256.96843456577676</v>
      </c>
      <c r="Y93" s="114">
        <v>0.373</v>
      </c>
      <c r="Z93" s="114">
        <v>3.471335767415204E-2</v>
      </c>
    </row>
    <row r="94" spans="1:26" ht="13.5" customHeight="1">
      <c r="A94" s="61" t="s">
        <v>104</v>
      </c>
      <c r="B94" s="61" t="s">
        <v>243</v>
      </c>
      <c r="C94" s="60">
        <v>2028</v>
      </c>
      <c r="D94" s="61" t="s">
        <v>102</v>
      </c>
      <c r="E94" s="137">
        <v>2827089.8228500332</v>
      </c>
      <c r="F94" s="137">
        <v>19830197.731966957</v>
      </c>
      <c r="G94" s="126">
        <v>241.81111623544297</v>
      </c>
      <c r="H94" s="126">
        <v>11.596578695939652</v>
      </c>
      <c r="I94" s="114">
        <v>5.4580464085069065E-3</v>
      </c>
      <c r="J94" s="114">
        <v>0</v>
      </c>
      <c r="K94" s="114">
        <v>0.4578891954485273</v>
      </c>
      <c r="L94" s="114">
        <v>0.4469999999999999</v>
      </c>
      <c r="M94" s="114">
        <v>1.8899999999999995</v>
      </c>
      <c r="N94" s="114">
        <v>281.72738259597656</v>
      </c>
      <c r="O94" s="114">
        <v>0.37299999999999994</v>
      </c>
      <c r="P94" s="114">
        <v>3.6999999999999998E-2</v>
      </c>
      <c r="Q94" s="126">
        <v>186.81721170570916</v>
      </c>
      <c r="R94" s="126">
        <v>8.9592262383499648</v>
      </c>
      <c r="S94" s="114">
        <v>3.4992147197678387E-3</v>
      </c>
      <c r="T94" s="114">
        <v>0</v>
      </c>
      <c r="U94" s="114">
        <v>0.19087457339626926</v>
      </c>
      <c r="V94" s="114">
        <v>0.44700000000000001</v>
      </c>
      <c r="W94" s="114">
        <v>1.89</v>
      </c>
      <c r="X94" s="114">
        <v>217.65551930409356</v>
      </c>
      <c r="Y94" s="114">
        <v>0.37299999999999994</v>
      </c>
      <c r="Z94" s="114">
        <v>3.4704504492728654E-2</v>
      </c>
    </row>
    <row r="95" spans="1:26" ht="13.5" customHeight="1">
      <c r="A95" s="61" t="s">
        <v>104</v>
      </c>
      <c r="B95" s="61" t="s">
        <v>243</v>
      </c>
      <c r="C95" s="60">
        <v>2029</v>
      </c>
      <c r="D95" s="61" t="s">
        <v>102</v>
      </c>
      <c r="E95" s="137">
        <v>3192073.4927612096</v>
      </c>
      <c r="F95" s="137">
        <v>22464680.961731169</v>
      </c>
      <c r="G95" s="126">
        <v>238.92046220084401</v>
      </c>
      <c r="H95" s="126">
        <v>11.459873796557339</v>
      </c>
      <c r="I95" s="114">
        <v>5.4580464085069082E-3</v>
      </c>
      <c r="J95" s="114">
        <v>0</v>
      </c>
      <c r="K95" s="114">
        <v>0.45788919544852741</v>
      </c>
      <c r="L95" s="114">
        <v>0.44700000000000001</v>
      </c>
      <c r="M95" s="114">
        <v>1.89</v>
      </c>
      <c r="N95" s="114">
        <v>226.04800346368668</v>
      </c>
      <c r="O95" s="114">
        <v>0.37299999999999994</v>
      </c>
      <c r="P95" s="114">
        <v>3.7000000000000005E-2</v>
      </c>
      <c r="Q95" s="126">
        <v>184.56982550260608</v>
      </c>
      <c r="R95" s="126">
        <v>8.8529332625115131</v>
      </c>
      <c r="S95" s="114">
        <v>3.4986987848749504E-3</v>
      </c>
      <c r="T95" s="114">
        <v>0</v>
      </c>
      <c r="U95" s="114">
        <v>0.190803607527501</v>
      </c>
      <c r="V95" s="114">
        <v>0.44700000000000001</v>
      </c>
      <c r="W95" s="114">
        <v>1.89</v>
      </c>
      <c r="X95" s="114">
        <v>174.62564809301526</v>
      </c>
      <c r="Y95" s="114">
        <v>0.37300000000000005</v>
      </c>
      <c r="Z95" s="114">
        <v>3.4695977879742594E-2</v>
      </c>
    </row>
    <row r="96" spans="1:26" ht="13.5" customHeight="1">
      <c r="A96" s="61" t="s">
        <v>104</v>
      </c>
      <c r="B96" s="61" t="s">
        <v>243</v>
      </c>
      <c r="C96" s="60">
        <v>2030</v>
      </c>
      <c r="D96" s="61" t="s">
        <v>102</v>
      </c>
      <c r="E96" s="137">
        <v>3558782.8426976572</v>
      </c>
      <c r="F96" s="137">
        <v>25125787.51060804</v>
      </c>
      <c r="G96" s="126">
        <v>236.31403234028477</v>
      </c>
      <c r="H96" s="126">
        <v>11.336911218733547</v>
      </c>
      <c r="I96" s="114">
        <v>5.4580464085069074E-3</v>
      </c>
      <c r="J96" s="114">
        <v>0</v>
      </c>
      <c r="K96" s="114">
        <v>0.45788919544852741</v>
      </c>
      <c r="L96" s="114">
        <v>0.44699999999999995</v>
      </c>
      <c r="M96" s="114">
        <v>1.89</v>
      </c>
      <c r="N96" s="114">
        <v>167.65984272521342</v>
      </c>
      <c r="O96" s="114">
        <v>0.37299999999999994</v>
      </c>
      <c r="P96" s="114">
        <v>3.6999999999999998E-2</v>
      </c>
      <c r="Q96" s="126">
        <v>182.542830009814</v>
      </c>
      <c r="R96" s="126">
        <v>8.7572956922746634</v>
      </c>
      <c r="S96" s="114">
        <v>3.4982012123925981E-3</v>
      </c>
      <c r="T96" s="114">
        <v>0</v>
      </c>
      <c r="U96" s="114">
        <v>0.19073516737357468</v>
      </c>
      <c r="V96" s="114">
        <v>0.44699999999999995</v>
      </c>
      <c r="W96" s="114">
        <v>1.8899999999999995</v>
      </c>
      <c r="X96" s="114">
        <v>129.51030400932942</v>
      </c>
      <c r="Y96" s="114">
        <v>0.37299999999999983</v>
      </c>
      <c r="Z96" s="114">
        <v>3.4687754733667364E-2</v>
      </c>
    </row>
    <row r="97" spans="1:26" ht="13.5" customHeight="1">
      <c r="A97" s="61" t="s">
        <v>104</v>
      </c>
      <c r="B97" s="61" t="s">
        <v>243</v>
      </c>
      <c r="C97" s="60">
        <v>2031</v>
      </c>
      <c r="D97" s="61" t="s">
        <v>102</v>
      </c>
      <c r="E97" s="137">
        <v>3897926.0250574225</v>
      </c>
      <c r="F97" s="137">
        <v>27605574.001282826</v>
      </c>
      <c r="G97" s="126">
        <v>234.01989892498739</v>
      </c>
      <c r="H97" s="126">
        <v>11.227859512378389</v>
      </c>
      <c r="I97" s="114">
        <v>5.4580464085069082E-3</v>
      </c>
      <c r="J97" s="114">
        <v>0</v>
      </c>
      <c r="K97" s="114">
        <v>0.45788919544852735</v>
      </c>
      <c r="L97" s="114">
        <v>0.44700000000000006</v>
      </c>
      <c r="M97" s="114">
        <v>1.89</v>
      </c>
      <c r="N97" s="114">
        <v>138.63798835073152</v>
      </c>
      <c r="O97" s="114">
        <v>0.373</v>
      </c>
      <c r="P97" s="114">
        <v>3.6999999999999991E-2</v>
      </c>
      <c r="Q97" s="126">
        <v>180.75780953507766</v>
      </c>
      <c r="R97" s="126">
        <v>8.6724389701392202</v>
      </c>
      <c r="S97" s="114">
        <v>3.4977207474434519E-3</v>
      </c>
      <c r="T97" s="114">
        <v>0</v>
      </c>
      <c r="U97" s="114">
        <v>0.19066908032848665</v>
      </c>
      <c r="V97" s="114">
        <v>0.44699999999999995</v>
      </c>
      <c r="W97" s="114">
        <v>1.89</v>
      </c>
      <c r="X97" s="114">
        <v>107.08447960085873</v>
      </c>
      <c r="Y97" s="114">
        <v>0.37299999999999989</v>
      </c>
      <c r="Z97" s="114">
        <v>3.4679814315736329E-2</v>
      </c>
    </row>
    <row r="98" spans="1:26" ht="13.5" customHeight="1">
      <c r="A98" s="61" t="s">
        <v>104</v>
      </c>
      <c r="B98" s="61" t="s">
        <v>243</v>
      </c>
      <c r="C98" s="60">
        <v>2032</v>
      </c>
      <c r="D98" s="61" t="s">
        <v>102</v>
      </c>
      <c r="E98" s="137">
        <v>4193109.0184576963</v>
      </c>
      <c r="F98" s="137">
        <v>29785265.686770454</v>
      </c>
      <c r="G98" s="126">
        <v>231.95109975057872</v>
      </c>
      <c r="H98" s="126">
        <v>11.129445761148048</v>
      </c>
      <c r="I98" s="114">
        <v>5.4580464085069082E-3</v>
      </c>
      <c r="J98" s="114">
        <v>0</v>
      </c>
      <c r="K98" s="114">
        <v>0.45788919544852735</v>
      </c>
      <c r="L98" s="114">
        <v>0.44700000000000001</v>
      </c>
      <c r="M98" s="114">
        <v>1.8899999999999997</v>
      </c>
      <c r="N98" s="114">
        <v>114.46142172222109</v>
      </c>
      <c r="O98" s="114">
        <v>0.373</v>
      </c>
      <c r="P98" s="114">
        <v>3.7000000000000012E-2</v>
      </c>
      <c r="Q98" s="126">
        <v>179.14750355870277</v>
      </c>
      <c r="R98" s="126">
        <v>8.5958308723073191</v>
      </c>
      <c r="S98" s="114">
        <v>3.4972562592830176E-3</v>
      </c>
      <c r="T98" s="114">
        <v>0</v>
      </c>
      <c r="U98" s="114">
        <v>0.1906051908604702</v>
      </c>
      <c r="V98" s="114">
        <v>0.44700000000000001</v>
      </c>
      <c r="W98" s="114">
        <v>1.8899999999999997</v>
      </c>
      <c r="X98" s="114">
        <v>88.404314432506268</v>
      </c>
      <c r="Y98" s="114">
        <v>0.373</v>
      </c>
      <c r="Z98" s="114">
        <v>3.4672137938667788E-2</v>
      </c>
    </row>
    <row r="99" spans="1:26" ht="13.5" customHeight="1">
      <c r="A99" s="61" t="s">
        <v>104</v>
      </c>
      <c r="B99" s="61" t="s">
        <v>243</v>
      </c>
      <c r="C99" s="60">
        <v>2033</v>
      </c>
      <c r="D99" s="61" t="s">
        <v>102</v>
      </c>
      <c r="E99" s="137">
        <v>4449292.6249015033</v>
      </c>
      <c r="F99" s="137">
        <v>31697007.121692173</v>
      </c>
      <c r="G99" s="126">
        <v>230.02646818433078</v>
      </c>
      <c r="H99" s="126">
        <v>11.038024501306301</v>
      </c>
      <c r="I99" s="114">
        <v>5.4580464085069074E-3</v>
      </c>
      <c r="J99" s="114">
        <v>0</v>
      </c>
      <c r="K99" s="114">
        <v>0.45788919544852735</v>
      </c>
      <c r="L99" s="114">
        <v>0.44699999999999995</v>
      </c>
      <c r="M99" s="114">
        <v>1.8900000000000001</v>
      </c>
      <c r="N99" s="114">
        <v>88.313796925976618</v>
      </c>
      <c r="O99" s="114">
        <v>0.37299999999999989</v>
      </c>
      <c r="P99" s="114">
        <v>3.6999999999999991E-2</v>
      </c>
      <c r="Q99" s="126">
        <v>177.64915281481012</v>
      </c>
      <c r="R99" s="126">
        <v>8.5246524753613375</v>
      </c>
      <c r="S99" s="114">
        <v>3.4968067254658509E-3</v>
      </c>
      <c r="T99" s="114">
        <v>0</v>
      </c>
      <c r="U99" s="114">
        <v>0.19054335833408814</v>
      </c>
      <c r="V99" s="114">
        <v>0.44699999999999995</v>
      </c>
      <c r="W99" s="114">
        <v>1.8899999999999997</v>
      </c>
      <c r="X99" s="114">
        <v>68.204634577907427</v>
      </c>
      <c r="Y99" s="114">
        <v>0.37299999999999994</v>
      </c>
      <c r="Z99" s="114">
        <v>3.4664708704987411E-2</v>
      </c>
    </row>
    <row r="100" spans="1:26" ht="13.5" customHeight="1">
      <c r="A100" s="61" t="s">
        <v>104</v>
      </c>
      <c r="B100" s="61" t="s">
        <v>243</v>
      </c>
      <c r="C100" s="60">
        <v>2034</v>
      </c>
      <c r="D100" s="61" t="s">
        <v>102</v>
      </c>
      <c r="E100" s="137">
        <v>4669942.4709011279</v>
      </c>
      <c r="F100" s="137">
        <v>33362842.879337043</v>
      </c>
      <c r="G100" s="126">
        <v>228.20581706117167</v>
      </c>
      <c r="H100" s="126">
        <v>10.951206632472022</v>
      </c>
      <c r="I100" s="114">
        <v>5.4580464085069065E-3</v>
      </c>
      <c r="J100" s="114">
        <v>0</v>
      </c>
      <c r="K100" s="114">
        <v>0.45788919544852735</v>
      </c>
      <c r="L100" s="114">
        <v>0.44700000000000001</v>
      </c>
      <c r="M100" s="114">
        <v>1.8899999999999997</v>
      </c>
      <c r="N100" s="114">
        <v>72.713594449226846</v>
      </c>
      <c r="O100" s="114">
        <v>0.37299999999999994</v>
      </c>
      <c r="P100" s="114">
        <v>3.6999999999999998E-2</v>
      </c>
      <c r="Q100" s="126">
        <v>176.23166632469832</v>
      </c>
      <c r="R100" s="126">
        <v>8.4570560819196849</v>
      </c>
      <c r="S100" s="114">
        <v>3.4963712184569338E-3</v>
      </c>
      <c r="T100" s="114">
        <v>0</v>
      </c>
      <c r="U100" s="114">
        <v>0.19048345516865303</v>
      </c>
      <c r="V100" s="114">
        <v>0.44700000000000001</v>
      </c>
      <c r="W100" s="114">
        <v>1.89</v>
      </c>
      <c r="X100" s="114">
        <v>56.152985402692927</v>
      </c>
      <c r="Y100" s="114">
        <v>0.373</v>
      </c>
      <c r="Z100" s="114">
        <v>3.4657511285760806E-2</v>
      </c>
    </row>
    <row r="101" spans="1:26" ht="13.5" customHeight="1">
      <c r="A101" s="61" t="s">
        <v>104</v>
      </c>
      <c r="B101" s="61" t="s">
        <v>243</v>
      </c>
      <c r="C101" s="60">
        <v>2035</v>
      </c>
      <c r="D101" s="61" t="s">
        <v>102</v>
      </c>
      <c r="E101" s="137">
        <v>4864004.812365246</v>
      </c>
      <c r="F101" s="137">
        <v>34844500.266105682</v>
      </c>
      <c r="G101" s="126">
        <v>226.43805576721914</v>
      </c>
      <c r="H101" s="126">
        <v>10.866907078858224</v>
      </c>
      <c r="I101" s="114">
        <v>5.4580464085069074E-3</v>
      </c>
      <c r="J101" s="114">
        <v>0</v>
      </c>
      <c r="K101" s="114">
        <v>0.45788919544852741</v>
      </c>
      <c r="L101" s="114">
        <v>0.44700000000000006</v>
      </c>
      <c r="M101" s="114">
        <v>1.8900000000000001</v>
      </c>
      <c r="N101" s="114">
        <v>57.668325842961345</v>
      </c>
      <c r="O101" s="114">
        <v>0.373</v>
      </c>
      <c r="P101" s="114">
        <v>3.7000000000000012E-2</v>
      </c>
      <c r="Q101" s="126">
        <v>174.85554560100957</v>
      </c>
      <c r="R101" s="126">
        <v>8.3914294345584413</v>
      </c>
      <c r="S101" s="114">
        <v>3.495948894248836E-3</v>
      </c>
      <c r="T101" s="114">
        <v>0</v>
      </c>
      <c r="U101" s="114">
        <v>0.19042536527253906</v>
      </c>
      <c r="V101" s="114">
        <v>0.44700000000000001</v>
      </c>
      <c r="W101" s="114">
        <v>1.8900000000000001</v>
      </c>
      <c r="X101" s="114">
        <v>44.531501319433204</v>
      </c>
      <c r="Y101" s="114">
        <v>0.37299999999999994</v>
      </c>
      <c r="Z101" s="114">
        <v>3.4650531732474669E-2</v>
      </c>
    </row>
    <row r="102" spans="1:26" ht="13.5" customHeight="1">
      <c r="A102" s="61" t="s">
        <v>104</v>
      </c>
      <c r="B102" s="61" t="s">
        <v>243</v>
      </c>
      <c r="C102" s="60">
        <v>2036</v>
      </c>
      <c r="D102" s="61" t="s">
        <v>102</v>
      </c>
      <c r="E102" s="137">
        <v>5033435.3618103256</v>
      </c>
      <c r="F102" s="137">
        <v>36154302.700583518</v>
      </c>
      <c r="G102" s="126">
        <v>224.70363332984624</v>
      </c>
      <c r="H102" s="126">
        <v>10.784259456405085</v>
      </c>
      <c r="I102" s="114">
        <v>5.4580464085069074E-3</v>
      </c>
      <c r="J102" s="114">
        <v>0</v>
      </c>
      <c r="K102" s="114">
        <v>0.45788919544852746</v>
      </c>
      <c r="L102" s="114">
        <v>0.44700000000000001</v>
      </c>
      <c r="M102" s="114">
        <v>1.89</v>
      </c>
      <c r="N102" s="114">
        <v>41.217368821684815</v>
      </c>
      <c r="O102" s="114">
        <v>0.373</v>
      </c>
      <c r="P102" s="114">
        <v>3.7000000000000005E-2</v>
      </c>
      <c r="Q102" s="126">
        <v>173.50565873617469</v>
      </c>
      <c r="R102" s="126">
        <v>8.3271018507240715</v>
      </c>
      <c r="S102" s="114">
        <v>3.4955389826346979E-3</v>
      </c>
      <c r="T102" s="114">
        <v>0</v>
      </c>
      <c r="U102" s="114">
        <v>0.19036898270524921</v>
      </c>
      <c r="V102" s="114">
        <v>0.44700000000000001</v>
      </c>
      <c r="W102" s="114">
        <v>1.8900000000000001</v>
      </c>
      <c r="X102" s="114">
        <v>31.82612858903158</v>
      </c>
      <c r="Y102" s="114">
        <v>0.37300000000000005</v>
      </c>
      <c r="Z102" s="114">
        <v>3.4643757316282969E-2</v>
      </c>
    </row>
    <row r="103" spans="1:26" ht="13.5" customHeight="1">
      <c r="A103" s="61" t="s">
        <v>104</v>
      </c>
      <c r="B103" s="61" t="s">
        <v>243</v>
      </c>
      <c r="C103" s="60">
        <v>2037</v>
      </c>
      <c r="D103" s="61" t="s">
        <v>102</v>
      </c>
      <c r="E103" s="137">
        <v>5176656.5252915462</v>
      </c>
      <c r="F103" s="137">
        <v>37279362.782269709</v>
      </c>
      <c r="G103" s="126">
        <v>222.99982542376799</v>
      </c>
      <c r="H103" s="126">
        <v>10.703024021289366</v>
      </c>
      <c r="I103" s="114">
        <v>5.4580464085069074E-3</v>
      </c>
      <c r="J103" s="114">
        <v>0</v>
      </c>
      <c r="K103" s="114">
        <v>0.45788919544852741</v>
      </c>
      <c r="L103" s="114">
        <v>0.44700000000000006</v>
      </c>
      <c r="M103" s="114">
        <v>1.8900000000000001</v>
      </c>
      <c r="N103" s="114">
        <v>26.325660913898119</v>
      </c>
      <c r="O103" s="114">
        <v>0.37299999999999994</v>
      </c>
      <c r="P103" s="114">
        <v>3.7000000000000012E-2</v>
      </c>
      <c r="Q103" s="126">
        <v>172.17987211959502</v>
      </c>
      <c r="R103" s="126">
        <v>8.2638867711065949</v>
      </c>
      <c r="S103" s="114">
        <v>3.4951407788562502E-3</v>
      </c>
      <c r="T103" s="114">
        <v>0</v>
      </c>
      <c r="U103" s="114">
        <v>0.19031421052861633</v>
      </c>
      <c r="V103" s="114">
        <v>0.44700000000000001</v>
      </c>
      <c r="W103" s="114">
        <v>1.8900000000000001</v>
      </c>
      <c r="X103" s="114">
        <v>20.326244296403313</v>
      </c>
      <c r="Y103" s="114">
        <v>0.373</v>
      </c>
      <c r="Z103" s="114">
        <v>3.4637176389977709E-2</v>
      </c>
    </row>
    <row r="104" spans="1:26" ht="13.5" customHeight="1">
      <c r="A104" s="61" t="s">
        <v>104</v>
      </c>
      <c r="B104" s="61" t="s">
        <v>243</v>
      </c>
      <c r="C104" s="60">
        <v>2038</v>
      </c>
      <c r="D104" s="61" t="s">
        <v>102</v>
      </c>
      <c r="E104" s="137">
        <v>5298776.0994801931</v>
      </c>
      <c r="F104" s="137">
        <v>38255019.848589003</v>
      </c>
      <c r="G104" s="126">
        <v>221.31024226492644</v>
      </c>
      <c r="H104" s="126">
        <v>10.622527989751008</v>
      </c>
      <c r="I104" s="114">
        <v>5.4580464085069074E-3</v>
      </c>
      <c r="J104" s="114">
        <v>0</v>
      </c>
      <c r="K104" s="114">
        <v>0.45788919544852741</v>
      </c>
      <c r="L104" s="114">
        <v>0.4469999999999999</v>
      </c>
      <c r="M104" s="114">
        <v>1.89</v>
      </c>
      <c r="N104" s="114">
        <v>9.8935980611117245</v>
      </c>
      <c r="O104" s="114">
        <v>0.37299999999999989</v>
      </c>
      <c r="P104" s="114">
        <v>3.6999999999999998E-2</v>
      </c>
      <c r="Q104" s="126">
        <v>170.86550432891158</v>
      </c>
      <c r="R104" s="126">
        <v>8.2012634555071955</v>
      </c>
      <c r="S104" s="114">
        <v>3.4947536364001385E-3</v>
      </c>
      <c r="T104" s="114">
        <v>0</v>
      </c>
      <c r="U104" s="114">
        <v>0.19026095981595137</v>
      </c>
      <c r="V104" s="114">
        <v>0.44700000000000012</v>
      </c>
      <c r="W104" s="114">
        <v>1.8900000000000003</v>
      </c>
      <c r="X104" s="114">
        <v>7.638483447665112</v>
      </c>
      <c r="Y104" s="114">
        <v>0.373</v>
      </c>
      <c r="Z104" s="114">
        <v>3.4630778268937172E-2</v>
      </c>
    </row>
    <row r="105" spans="1:26" ht="13.5" customHeight="1">
      <c r="A105" s="61" t="s">
        <v>104</v>
      </c>
      <c r="B105" s="61" t="s">
        <v>243</v>
      </c>
      <c r="C105" s="60">
        <v>2039</v>
      </c>
      <c r="D105" s="61" t="s">
        <v>102</v>
      </c>
      <c r="E105" s="137">
        <v>5404221.0642540241</v>
      </c>
      <c r="F105" s="137">
        <v>39112121.414517641</v>
      </c>
      <c r="G105" s="126">
        <v>219.63394778601452</v>
      </c>
      <c r="H105" s="126">
        <v>10.542429493728696</v>
      </c>
      <c r="I105" s="114">
        <v>5.4580464085069074E-3</v>
      </c>
      <c r="J105" s="114">
        <v>0</v>
      </c>
      <c r="K105" s="114">
        <v>0.45788919544852741</v>
      </c>
      <c r="L105" s="114">
        <v>0.44699999999999995</v>
      </c>
      <c r="M105" s="114">
        <v>1.8899999999999995</v>
      </c>
      <c r="N105" s="114">
        <v>0</v>
      </c>
      <c r="O105" s="114">
        <v>0.373</v>
      </c>
      <c r="P105" s="114">
        <v>3.6999999999999998E-2</v>
      </c>
      <c r="Q105" s="126">
        <v>169.56180939775928</v>
      </c>
      <c r="R105" s="126">
        <v>8.138966851092448</v>
      </c>
      <c r="S105" s="114">
        <v>3.4943769607582195E-3</v>
      </c>
      <c r="T105" s="114">
        <v>0</v>
      </c>
      <c r="U105" s="114">
        <v>0.19020914879378359</v>
      </c>
      <c r="V105" s="114">
        <v>0.44699999999999995</v>
      </c>
      <c r="W105" s="114">
        <v>1.8899999999999997</v>
      </c>
      <c r="X105" s="114">
        <v>0</v>
      </c>
      <c r="Y105" s="114">
        <v>0.37299999999999994</v>
      </c>
      <c r="Z105" s="114">
        <v>3.4624553128005268E-2</v>
      </c>
    </row>
    <row r="106" spans="1:26" ht="13.5" customHeight="1">
      <c r="A106" s="61" t="s">
        <v>104</v>
      </c>
      <c r="B106" s="61" t="s">
        <v>243</v>
      </c>
      <c r="C106" s="60">
        <v>2040</v>
      </c>
      <c r="D106" s="61" t="s">
        <v>102</v>
      </c>
      <c r="E106" s="137">
        <v>5496477.2301994013</v>
      </c>
      <c r="F106" s="137">
        <v>39875048.726684794</v>
      </c>
      <c r="G106" s="126">
        <v>217.96956660813271</v>
      </c>
      <c r="H106" s="126">
        <v>10.46253919719037</v>
      </c>
      <c r="I106" s="114">
        <v>5.4580464085069074E-3</v>
      </c>
      <c r="J106" s="114">
        <v>0</v>
      </c>
      <c r="K106" s="114">
        <v>0.45788919544852735</v>
      </c>
      <c r="L106" s="114">
        <v>0.44700000000000006</v>
      </c>
      <c r="M106" s="114">
        <v>1.8899999999999997</v>
      </c>
      <c r="N106" s="114">
        <v>0</v>
      </c>
      <c r="O106" s="114">
        <v>0.373</v>
      </c>
      <c r="P106" s="114">
        <v>3.6999999999999998E-2</v>
      </c>
      <c r="Q106" s="126">
        <v>168.26770410440096</v>
      </c>
      <c r="R106" s="126">
        <v>8.0768497970112474</v>
      </c>
      <c r="S106" s="114">
        <v>3.4940102040011412E-3</v>
      </c>
      <c r="T106" s="114">
        <v>0</v>
      </c>
      <c r="U106" s="114">
        <v>0.19015870209546673</v>
      </c>
      <c r="V106" s="114">
        <v>0.44699999999999995</v>
      </c>
      <c r="W106" s="114">
        <v>1.8899999999999995</v>
      </c>
      <c r="X106" s="114">
        <v>0</v>
      </c>
      <c r="Y106" s="114">
        <v>0.37299999999999994</v>
      </c>
      <c r="Z106" s="114">
        <v>3.4618491911811634E-2</v>
      </c>
    </row>
    <row r="107" spans="1:26" ht="13.5" customHeight="1">
      <c r="A107" s="61" t="s">
        <v>104</v>
      </c>
      <c r="B107" s="61" t="s">
        <v>244</v>
      </c>
      <c r="C107" s="60">
        <v>2020</v>
      </c>
      <c r="D107" s="61" t="s">
        <v>102</v>
      </c>
      <c r="E107" s="137">
        <v>10339.109867610481</v>
      </c>
      <c r="F107" s="137">
        <v>70247.909301800624</v>
      </c>
      <c r="G107" s="126">
        <v>318.4014941985875</v>
      </c>
      <c r="H107" s="126">
        <v>15.256555630083444</v>
      </c>
      <c r="I107" s="114">
        <v>5.9363901352503176E-3</v>
      </c>
      <c r="J107" s="114">
        <v>0</v>
      </c>
      <c r="K107" s="114">
        <v>0.43290301134986925</v>
      </c>
      <c r="L107" s="114">
        <v>0.44700000000000001</v>
      </c>
      <c r="M107" s="114">
        <v>1.89</v>
      </c>
      <c r="N107" s="114">
        <v>726.8700432645345</v>
      </c>
      <c r="O107" s="114">
        <v>0.373</v>
      </c>
      <c r="P107" s="114">
        <v>6.1000000000000006E-2</v>
      </c>
      <c r="Q107" s="126">
        <v>242.82426334198891</v>
      </c>
      <c r="R107" s="126">
        <v>11.635190002282098</v>
      </c>
      <c r="S107" s="114">
        <v>3.7882977280775617E-3</v>
      </c>
      <c r="T107" s="114">
        <v>0</v>
      </c>
      <c r="U107" s="114">
        <v>0.16708466650106613</v>
      </c>
      <c r="V107" s="114">
        <v>0.44700000000000001</v>
      </c>
      <c r="W107" s="114">
        <v>1.8899999999999997</v>
      </c>
      <c r="X107" s="114">
        <v>554.33685462225208</v>
      </c>
      <c r="Y107" s="114">
        <v>0.373</v>
      </c>
      <c r="Z107" s="114">
        <v>5.7259400979587816E-2</v>
      </c>
    </row>
    <row r="108" spans="1:26" ht="13.5" customHeight="1">
      <c r="A108" s="61" t="s">
        <v>104</v>
      </c>
      <c r="B108" s="61" t="s">
        <v>244</v>
      </c>
      <c r="C108" s="60">
        <v>2021</v>
      </c>
      <c r="D108" s="61" t="s">
        <v>102</v>
      </c>
      <c r="E108" s="137">
        <v>12843.369077916093</v>
      </c>
      <c r="F108" s="137">
        <v>87667.885594473992</v>
      </c>
      <c r="G108" s="126">
        <v>318.34194651050359</v>
      </c>
      <c r="H108" s="126">
        <v>15.256555630083444</v>
      </c>
      <c r="I108" s="114">
        <v>5.9363901352503185E-3</v>
      </c>
      <c r="J108" s="114">
        <v>0</v>
      </c>
      <c r="K108" s="114">
        <v>0.4329030113498693</v>
      </c>
      <c r="L108" s="114">
        <v>0.44700000000000001</v>
      </c>
      <c r="M108" s="114">
        <v>1.8900000000000001</v>
      </c>
      <c r="N108" s="114">
        <v>649.10400202130052</v>
      </c>
      <c r="O108" s="114">
        <v>0.37300000000000011</v>
      </c>
      <c r="P108" s="114">
        <v>6.1000000000000006E-2</v>
      </c>
      <c r="Q108" s="126">
        <v>242.75085504357403</v>
      </c>
      <c r="R108" s="126">
        <v>11.633848334531095</v>
      </c>
      <c r="S108" s="114">
        <v>3.7874971595602226E-3</v>
      </c>
      <c r="T108" s="114">
        <v>0</v>
      </c>
      <c r="U108" s="114">
        <v>0.16698277405773512</v>
      </c>
      <c r="V108" s="114">
        <v>0.44700000000000006</v>
      </c>
      <c r="W108" s="114">
        <v>1.89</v>
      </c>
      <c r="X108" s="114">
        <v>494.97263313893052</v>
      </c>
      <c r="Y108" s="114">
        <v>0.373</v>
      </c>
      <c r="Z108" s="114">
        <v>5.7240061886904871E-2</v>
      </c>
    </row>
    <row r="109" spans="1:26" ht="13.5" customHeight="1">
      <c r="A109" s="61" t="s">
        <v>104</v>
      </c>
      <c r="B109" s="61" t="s">
        <v>244</v>
      </c>
      <c r="C109" s="60">
        <v>2022</v>
      </c>
      <c r="D109" s="61" t="s">
        <v>102</v>
      </c>
      <c r="E109" s="137">
        <v>11694.214668840483</v>
      </c>
      <c r="F109" s="137">
        <v>80176.752806725708</v>
      </c>
      <c r="G109" s="126">
        <v>318.3110877423747</v>
      </c>
      <c r="H109" s="126">
        <v>15.25655563008344</v>
      </c>
      <c r="I109" s="114">
        <v>5.9363901352503159E-3</v>
      </c>
      <c r="J109" s="114">
        <v>0</v>
      </c>
      <c r="K109" s="114">
        <v>0.43290301134986919</v>
      </c>
      <c r="L109" s="114">
        <v>0.44699999999999995</v>
      </c>
      <c r="M109" s="114">
        <v>1.8899999999999995</v>
      </c>
      <c r="N109" s="114">
        <v>608.80412956195983</v>
      </c>
      <c r="O109" s="114">
        <v>0.37299999999999989</v>
      </c>
      <c r="P109" s="114">
        <v>6.0999999999999992E-2</v>
      </c>
      <c r="Q109" s="126">
        <v>242.7007172877361</v>
      </c>
      <c r="R109" s="126">
        <v>11.632573093898458</v>
      </c>
      <c r="S109" s="114">
        <v>3.7867362278751924E-3</v>
      </c>
      <c r="T109" s="114">
        <v>0</v>
      </c>
      <c r="U109" s="114">
        <v>0.16688592639645888</v>
      </c>
      <c r="V109" s="114">
        <v>0.44699999999999995</v>
      </c>
      <c r="W109" s="114">
        <v>1.8900000000000001</v>
      </c>
      <c r="X109" s="114">
        <v>464.19117844870948</v>
      </c>
      <c r="Y109" s="114">
        <v>0.373</v>
      </c>
      <c r="Z109" s="114">
        <v>5.7221680289248358E-2</v>
      </c>
    </row>
    <row r="110" spans="1:26" ht="13.5" customHeight="1">
      <c r="A110" s="61" t="s">
        <v>104</v>
      </c>
      <c r="B110" s="61" t="s">
        <v>244</v>
      </c>
      <c r="C110" s="60">
        <v>2023</v>
      </c>
      <c r="D110" s="61" t="s">
        <v>102</v>
      </c>
      <c r="E110" s="137">
        <v>10663.815199355735</v>
      </c>
      <c r="F110" s="137">
        <v>73420.804345837474</v>
      </c>
      <c r="G110" s="126">
        <v>318.28114664152321</v>
      </c>
      <c r="H110" s="126">
        <v>15.256555630083438</v>
      </c>
      <c r="I110" s="114">
        <v>5.9363901352503159E-3</v>
      </c>
      <c r="J110" s="114">
        <v>0</v>
      </c>
      <c r="K110" s="114">
        <v>0.43290301134986919</v>
      </c>
      <c r="L110" s="114">
        <v>0.44699999999999995</v>
      </c>
      <c r="M110" s="114">
        <v>1.8899999999999997</v>
      </c>
      <c r="N110" s="114">
        <v>569.702680645839</v>
      </c>
      <c r="O110" s="114">
        <v>0.37299999999999994</v>
      </c>
      <c r="P110" s="114">
        <v>6.1000000000000006E-2</v>
      </c>
      <c r="Q110" s="126">
        <v>242.65254010009645</v>
      </c>
      <c r="R110" s="126">
        <v>11.631358048950808</v>
      </c>
      <c r="S110" s="114">
        <v>3.7860112147476768E-3</v>
      </c>
      <c r="T110" s="114">
        <v>0</v>
      </c>
      <c r="U110" s="114">
        <v>0.16679365027341692</v>
      </c>
      <c r="V110" s="114">
        <v>0.44700000000000001</v>
      </c>
      <c r="W110" s="114">
        <v>1.8900000000000001</v>
      </c>
      <c r="X110" s="114">
        <v>434.33236313002533</v>
      </c>
      <c r="Y110" s="114">
        <v>0.373</v>
      </c>
      <c r="Z110" s="114">
        <v>5.7204166365373413E-2</v>
      </c>
    </row>
    <row r="111" spans="1:26" ht="13.5" customHeight="1">
      <c r="A111" s="61" t="s">
        <v>104</v>
      </c>
      <c r="B111" s="61" t="s">
        <v>244</v>
      </c>
      <c r="C111" s="60">
        <v>2024</v>
      </c>
      <c r="D111" s="61" t="s">
        <v>102</v>
      </c>
      <c r="E111" s="137">
        <v>9647.819019933062</v>
      </c>
      <c r="F111" s="137">
        <v>66693.838373384497</v>
      </c>
      <c r="G111" s="126">
        <v>318.26831760560441</v>
      </c>
      <c r="H111" s="126">
        <v>15.25655563008344</v>
      </c>
      <c r="I111" s="114">
        <v>5.9363901352503176E-3</v>
      </c>
      <c r="J111" s="114">
        <v>0</v>
      </c>
      <c r="K111" s="114">
        <v>0.43290301134986925</v>
      </c>
      <c r="L111" s="114">
        <v>0.44700000000000006</v>
      </c>
      <c r="M111" s="114">
        <v>1.8899999999999997</v>
      </c>
      <c r="N111" s="114">
        <v>552.94865763542941</v>
      </c>
      <c r="O111" s="114">
        <v>0.373</v>
      </c>
      <c r="P111" s="114">
        <v>6.1000000000000019E-2</v>
      </c>
      <c r="Q111" s="126">
        <v>242.61855547894092</v>
      </c>
      <c r="R111" s="126">
        <v>11.630197804174294</v>
      </c>
      <c r="S111" s="114">
        <v>3.7853189006931813E-3</v>
      </c>
      <c r="T111" s="114">
        <v>0</v>
      </c>
      <c r="U111" s="114">
        <v>0.166705535928377</v>
      </c>
      <c r="V111" s="114">
        <v>0.44700000000000006</v>
      </c>
      <c r="W111" s="114">
        <v>1.8900000000000001</v>
      </c>
      <c r="X111" s="114">
        <v>421.51730834789493</v>
      </c>
      <c r="Y111" s="114">
        <v>0.37300000000000005</v>
      </c>
      <c r="Z111" s="114">
        <v>5.7187442343162156E-2</v>
      </c>
    </row>
    <row r="112" spans="1:26" ht="13.5" customHeight="1">
      <c r="A112" s="61" t="s">
        <v>104</v>
      </c>
      <c r="B112" s="61" t="s">
        <v>244</v>
      </c>
      <c r="C112" s="60">
        <v>2025</v>
      </c>
      <c r="D112" s="61" t="s">
        <v>102</v>
      </c>
      <c r="E112" s="137">
        <v>8257.2564281966916</v>
      </c>
      <c r="F112" s="137">
        <v>57302.020341647025</v>
      </c>
      <c r="G112" s="126">
        <v>318.2589691689671</v>
      </c>
      <c r="H112" s="126">
        <v>15.256555630083438</v>
      </c>
      <c r="I112" s="114">
        <v>5.9363901352503167E-3</v>
      </c>
      <c r="J112" s="114">
        <v>0</v>
      </c>
      <c r="K112" s="114">
        <v>0.43290301134986925</v>
      </c>
      <c r="L112" s="114">
        <v>0.44699999999999995</v>
      </c>
      <c r="M112" s="114">
        <v>1.8899999999999997</v>
      </c>
      <c r="N112" s="114">
        <v>540.74010794200831</v>
      </c>
      <c r="O112" s="114">
        <v>0.37299999999999989</v>
      </c>
      <c r="P112" s="114">
        <v>6.0999999999999992E-2</v>
      </c>
      <c r="Q112" s="126">
        <v>242.5882708933415</v>
      </c>
      <c r="R112" s="126">
        <v>11.629087656992573</v>
      </c>
      <c r="S112" s="114">
        <v>3.7846564797006273E-3</v>
      </c>
      <c r="T112" s="114">
        <v>0</v>
      </c>
      <c r="U112" s="114">
        <v>0.16662122622598019</v>
      </c>
      <c r="V112" s="114">
        <v>0.44700000000000001</v>
      </c>
      <c r="W112" s="114">
        <v>1.89</v>
      </c>
      <c r="X112" s="114">
        <v>412.17128343895081</v>
      </c>
      <c r="Y112" s="114">
        <v>0.37300000000000005</v>
      </c>
      <c r="Z112" s="114">
        <v>5.7171440438649683E-2</v>
      </c>
    </row>
    <row r="113" spans="1:26" ht="13.5" customHeight="1">
      <c r="A113" s="61" t="s">
        <v>104</v>
      </c>
      <c r="B113" s="61" t="s">
        <v>244</v>
      </c>
      <c r="C113" s="60">
        <v>2026</v>
      </c>
      <c r="D113" s="61" t="s">
        <v>102</v>
      </c>
      <c r="E113" s="137">
        <v>6913.3735023324516</v>
      </c>
      <c r="F113" s="137">
        <v>48154.312298528064</v>
      </c>
      <c r="G113" s="126">
        <v>318.21620564515229</v>
      </c>
      <c r="H113" s="126">
        <v>15.25655563008344</v>
      </c>
      <c r="I113" s="114">
        <v>5.9363901352503159E-3</v>
      </c>
      <c r="J113" s="114">
        <v>0</v>
      </c>
      <c r="K113" s="114">
        <v>0.43290301134986919</v>
      </c>
      <c r="L113" s="114">
        <v>0.44699999999999995</v>
      </c>
      <c r="M113" s="114">
        <v>1.8899999999999997</v>
      </c>
      <c r="N113" s="114">
        <v>484.89327217564579</v>
      </c>
      <c r="O113" s="114">
        <v>0.37299999999999989</v>
      </c>
      <c r="P113" s="114">
        <v>6.1000000000000006E-2</v>
      </c>
      <c r="Q113" s="126">
        <v>242.53347885172471</v>
      </c>
      <c r="R113" s="126">
        <v>11.628023484087359</v>
      </c>
      <c r="S113" s="114">
        <v>3.7840214914002207E-3</v>
      </c>
      <c r="T113" s="114">
        <v>0</v>
      </c>
      <c r="U113" s="114">
        <v>0.16654040802239908</v>
      </c>
      <c r="V113" s="114">
        <v>0.44700000000000001</v>
      </c>
      <c r="W113" s="114">
        <v>1.89</v>
      </c>
      <c r="X113" s="114">
        <v>369.56902284133298</v>
      </c>
      <c r="Y113" s="114">
        <v>0.373</v>
      </c>
      <c r="Z113" s="114">
        <v>5.7156101217423559E-2</v>
      </c>
    </row>
    <row r="114" spans="1:26" ht="13.5" customHeight="1">
      <c r="A114" s="61" t="s">
        <v>104</v>
      </c>
      <c r="B114" s="61" t="s">
        <v>244</v>
      </c>
      <c r="C114" s="60">
        <v>2027</v>
      </c>
      <c r="D114" s="61" t="s">
        <v>102</v>
      </c>
      <c r="E114" s="137">
        <v>5680.905402680859</v>
      </c>
      <c r="F114" s="137">
        <v>39711.133785248661</v>
      </c>
      <c r="G114" s="126">
        <v>318.17557791135829</v>
      </c>
      <c r="H114" s="126">
        <v>15.256555630083438</v>
      </c>
      <c r="I114" s="114">
        <v>5.9363901352503185E-3</v>
      </c>
      <c r="J114" s="114">
        <v>0</v>
      </c>
      <c r="K114" s="114">
        <v>0.43290301134986925</v>
      </c>
      <c r="L114" s="114">
        <v>0.44700000000000001</v>
      </c>
      <c r="M114" s="114">
        <v>1.8900000000000001</v>
      </c>
      <c r="N114" s="114">
        <v>431.83566198941344</v>
      </c>
      <c r="O114" s="114">
        <v>0.37299999999999994</v>
      </c>
      <c r="P114" s="114">
        <v>6.1000000000000006E-2</v>
      </c>
      <c r="Q114" s="126">
        <v>242.48120343116943</v>
      </c>
      <c r="R114" s="126">
        <v>11.627001650101041</v>
      </c>
      <c r="S114" s="114">
        <v>3.7834117665866192E-3</v>
      </c>
      <c r="T114" s="114">
        <v>0</v>
      </c>
      <c r="U114" s="114">
        <v>0.16646280523179252</v>
      </c>
      <c r="V114" s="114">
        <v>0.44699999999999995</v>
      </c>
      <c r="W114" s="114">
        <v>1.8899999999999997</v>
      </c>
      <c r="X114" s="114">
        <v>329.10140901153892</v>
      </c>
      <c r="Y114" s="114">
        <v>0.37299999999999994</v>
      </c>
      <c r="Z114" s="114">
        <v>5.7141372278643264E-2</v>
      </c>
    </row>
    <row r="115" spans="1:26" ht="13.5" customHeight="1">
      <c r="A115" s="61" t="s">
        <v>104</v>
      </c>
      <c r="B115" s="61" t="s">
        <v>244</v>
      </c>
      <c r="C115" s="60">
        <v>2028</v>
      </c>
      <c r="D115" s="61" t="s">
        <v>102</v>
      </c>
      <c r="E115" s="137">
        <v>4554.2462534098604</v>
      </c>
      <c r="F115" s="137">
        <v>31945.077583047118</v>
      </c>
      <c r="G115" s="126">
        <v>318.12872085370503</v>
      </c>
      <c r="H115" s="126">
        <v>15.256555630083442</v>
      </c>
      <c r="I115" s="114">
        <v>5.9363901352503176E-3</v>
      </c>
      <c r="J115" s="114">
        <v>0</v>
      </c>
      <c r="K115" s="114">
        <v>0.43290301134986925</v>
      </c>
      <c r="L115" s="114">
        <v>0.44700000000000006</v>
      </c>
      <c r="M115" s="114">
        <v>1.89</v>
      </c>
      <c r="N115" s="114">
        <v>370.64289371814954</v>
      </c>
      <c r="O115" s="114">
        <v>0.373</v>
      </c>
      <c r="P115" s="114">
        <v>6.0999999999999992E-2</v>
      </c>
      <c r="Q115" s="126">
        <v>242.42500218629448</v>
      </c>
      <c r="R115" s="126">
        <v>11.626018933635134</v>
      </c>
      <c r="S115" s="114">
        <v>3.7828253830624668E-3</v>
      </c>
      <c r="T115" s="114">
        <v>0</v>
      </c>
      <c r="U115" s="114">
        <v>0.16638817320628696</v>
      </c>
      <c r="V115" s="114">
        <v>0.44700000000000001</v>
      </c>
      <c r="W115" s="114">
        <v>1.89</v>
      </c>
      <c r="X115" s="114">
        <v>282.44260398380322</v>
      </c>
      <c r="Y115" s="114">
        <v>0.37299999999999994</v>
      </c>
      <c r="Z115" s="114">
        <v>5.7127207188365843E-2</v>
      </c>
    </row>
    <row r="116" spans="1:26" ht="13.5" customHeight="1">
      <c r="A116" s="61" t="s">
        <v>104</v>
      </c>
      <c r="B116" s="61" t="s">
        <v>244</v>
      </c>
      <c r="C116" s="60">
        <v>2029</v>
      </c>
      <c r="D116" s="61" t="s">
        <v>102</v>
      </c>
      <c r="E116" s="137">
        <v>3619.3292752846637</v>
      </c>
      <c r="F116" s="137">
        <v>25471.555604564532</v>
      </c>
      <c r="G116" s="126">
        <v>318.07534598046357</v>
      </c>
      <c r="H116" s="126">
        <v>15.256555630083442</v>
      </c>
      <c r="I116" s="114">
        <v>5.9363901352503185E-3</v>
      </c>
      <c r="J116" s="114">
        <v>0</v>
      </c>
      <c r="K116" s="114">
        <v>0.4329030113498693</v>
      </c>
      <c r="L116" s="114">
        <v>0.44700000000000006</v>
      </c>
      <c r="M116" s="114">
        <v>1.89</v>
      </c>
      <c r="N116" s="114">
        <v>300.9382128578988</v>
      </c>
      <c r="O116" s="114">
        <v>0.373</v>
      </c>
      <c r="P116" s="114">
        <v>6.1000000000000019E-2</v>
      </c>
      <c r="Q116" s="126">
        <v>242.36459634576096</v>
      </c>
      <c r="R116" s="126">
        <v>11.625072466757397</v>
      </c>
      <c r="S116" s="114">
        <v>3.7822606295424884E-3</v>
      </c>
      <c r="T116" s="114">
        <v>0</v>
      </c>
      <c r="U116" s="114">
        <v>0.16631629414186702</v>
      </c>
      <c r="V116" s="114">
        <v>0.4469999999999999</v>
      </c>
      <c r="W116" s="114">
        <v>1.8899999999999997</v>
      </c>
      <c r="X116" s="114">
        <v>229.30657596077617</v>
      </c>
      <c r="Y116" s="114">
        <v>0.37299999999999994</v>
      </c>
      <c r="Z116" s="114">
        <v>5.7113564607588131E-2</v>
      </c>
    </row>
    <row r="117" spans="1:26" ht="13.5" customHeight="1">
      <c r="A117" s="61" t="s">
        <v>104</v>
      </c>
      <c r="B117" s="61" t="s">
        <v>244</v>
      </c>
      <c r="C117" s="60">
        <v>2030</v>
      </c>
      <c r="D117" s="61" t="s">
        <v>102</v>
      </c>
      <c r="E117" s="137">
        <v>2829.1423571549612</v>
      </c>
      <c r="F117" s="137">
        <v>19974.365631495602</v>
      </c>
      <c r="G117" s="126">
        <v>318.01767792018109</v>
      </c>
      <c r="H117" s="126">
        <v>15.256555630083442</v>
      </c>
      <c r="I117" s="114">
        <v>5.9363901352503185E-3</v>
      </c>
      <c r="J117" s="114">
        <v>0</v>
      </c>
      <c r="K117" s="114">
        <v>0.43290301134986925</v>
      </c>
      <c r="L117" s="114">
        <v>0.44700000000000012</v>
      </c>
      <c r="M117" s="114">
        <v>1.89</v>
      </c>
      <c r="N117" s="114">
        <v>225.62686327131752</v>
      </c>
      <c r="O117" s="114">
        <v>0.373</v>
      </c>
      <c r="P117" s="114">
        <v>6.1000000000000006E-2</v>
      </c>
      <c r="Q117" s="126">
        <v>242.30162826266297</v>
      </c>
      <c r="R117" s="126">
        <v>11.624159685163615</v>
      </c>
      <c r="S117" s="114">
        <v>3.7817159759152086E-3</v>
      </c>
      <c r="T117" s="114">
        <v>0</v>
      </c>
      <c r="U117" s="114">
        <v>0.16624697329343163</v>
      </c>
      <c r="V117" s="114">
        <v>0.44700000000000006</v>
      </c>
      <c r="W117" s="114">
        <v>1.8900000000000001</v>
      </c>
      <c r="X117" s="114">
        <v>171.9079162767768</v>
      </c>
      <c r="Y117" s="114">
        <v>0.37300000000000005</v>
      </c>
      <c r="Z117" s="114">
        <v>5.7100407573867792E-2</v>
      </c>
    </row>
    <row r="118" spans="1:26" ht="13.5" customHeight="1">
      <c r="A118" s="61" t="s">
        <v>104</v>
      </c>
      <c r="B118" s="61" t="s">
        <v>244</v>
      </c>
      <c r="C118" s="60">
        <v>2031</v>
      </c>
      <c r="D118" s="61" t="s">
        <v>102</v>
      </c>
      <c r="E118" s="137">
        <v>2185.4088991275389</v>
      </c>
      <c r="F118" s="137">
        <v>15477.324787619222</v>
      </c>
      <c r="G118" s="126">
        <v>317.98915924797438</v>
      </c>
      <c r="H118" s="126">
        <v>15.25655563008344</v>
      </c>
      <c r="I118" s="114">
        <v>5.9363901352503167E-3</v>
      </c>
      <c r="J118" s="114">
        <v>0</v>
      </c>
      <c r="K118" s="114">
        <v>0.43290301134986925</v>
      </c>
      <c r="L118" s="114">
        <v>0.4469999999999999</v>
      </c>
      <c r="M118" s="114">
        <v>1.8899999999999997</v>
      </c>
      <c r="N118" s="114">
        <v>188.38302878513201</v>
      </c>
      <c r="O118" s="114">
        <v>0.37299999999999994</v>
      </c>
      <c r="P118" s="114">
        <v>6.0999999999999992E-2</v>
      </c>
      <c r="Q118" s="126">
        <v>242.26152873214042</v>
      </c>
      <c r="R118" s="126">
        <v>11.623278286819467</v>
      </c>
      <c r="S118" s="114">
        <v>3.7811900485646898E-3</v>
      </c>
      <c r="T118" s="114">
        <v>0</v>
      </c>
      <c r="U118" s="114">
        <v>0.16618003583386606</v>
      </c>
      <c r="V118" s="114">
        <v>0.44699999999999995</v>
      </c>
      <c r="W118" s="114">
        <v>1.89</v>
      </c>
      <c r="X118" s="114">
        <v>143.52049185767206</v>
      </c>
      <c r="Y118" s="114">
        <v>0.373</v>
      </c>
      <c r="Z118" s="114">
        <v>5.7087702905178131E-2</v>
      </c>
    </row>
    <row r="119" spans="1:26" ht="13.5" customHeight="1">
      <c r="A119" s="61" t="s">
        <v>104</v>
      </c>
      <c r="B119" s="61" t="s">
        <v>244</v>
      </c>
      <c r="C119" s="60">
        <v>2032</v>
      </c>
      <c r="D119" s="61" t="s">
        <v>102</v>
      </c>
      <c r="E119" s="137">
        <v>1669.3980999292698</v>
      </c>
      <c r="F119" s="137">
        <v>11858.376618519756</v>
      </c>
      <c r="G119" s="126">
        <v>317.96505708822457</v>
      </c>
      <c r="H119" s="126">
        <v>15.256555630083442</v>
      </c>
      <c r="I119" s="114">
        <v>5.9363901352503167E-3</v>
      </c>
      <c r="J119" s="114">
        <v>0</v>
      </c>
      <c r="K119" s="114">
        <v>0.43290301134986914</v>
      </c>
      <c r="L119" s="114">
        <v>0.44699999999999995</v>
      </c>
      <c r="M119" s="114">
        <v>1.8899999999999995</v>
      </c>
      <c r="N119" s="114">
        <v>156.90691930946352</v>
      </c>
      <c r="O119" s="114">
        <v>0.373</v>
      </c>
      <c r="P119" s="114">
        <v>6.0999999999999992E-2</v>
      </c>
      <c r="Q119" s="126">
        <v>242.22540781588427</v>
      </c>
      <c r="R119" s="126">
        <v>11.622426197408551</v>
      </c>
      <c r="S119" s="114">
        <v>3.780681609753497E-3</v>
      </c>
      <c r="T119" s="114">
        <v>0</v>
      </c>
      <c r="U119" s="114">
        <v>0.16611532423000611</v>
      </c>
      <c r="V119" s="114">
        <v>0.44700000000000001</v>
      </c>
      <c r="W119" s="114">
        <v>1.89</v>
      </c>
      <c r="X119" s="114">
        <v>119.53150722572396</v>
      </c>
      <c r="Y119" s="114">
        <v>0.37299999999999994</v>
      </c>
      <c r="Z119" s="114">
        <v>5.7075420701868433E-2</v>
      </c>
    </row>
    <row r="120" spans="1:26" ht="13.5" customHeight="1">
      <c r="A120" s="61" t="s">
        <v>104</v>
      </c>
      <c r="B120" s="61" t="s">
        <v>244</v>
      </c>
      <c r="C120" s="60">
        <v>2033</v>
      </c>
      <c r="D120" s="61" t="s">
        <v>102</v>
      </c>
      <c r="E120" s="137">
        <v>1267.3112165232396</v>
      </c>
      <c r="F120" s="137">
        <v>9028.3953073162411</v>
      </c>
      <c r="G120" s="126">
        <v>317.93837817904267</v>
      </c>
      <c r="H120" s="126">
        <v>15.256555630083442</v>
      </c>
      <c r="I120" s="114">
        <v>5.9363901352503176E-3</v>
      </c>
      <c r="J120" s="114">
        <v>0</v>
      </c>
      <c r="K120" s="114">
        <v>0.4329030113498693</v>
      </c>
      <c r="L120" s="114">
        <v>0.44700000000000001</v>
      </c>
      <c r="M120" s="114">
        <v>1.8900000000000006</v>
      </c>
      <c r="N120" s="114">
        <v>122.06571525055047</v>
      </c>
      <c r="O120" s="114">
        <v>0.373</v>
      </c>
      <c r="P120" s="114">
        <v>6.1000000000000006E-2</v>
      </c>
      <c r="Q120" s="126">
        <v>242.1878984659958</v>
      </c>
      <c r="R120" s="126">
        <v>11.621601541285784</v>
      </c>
      <c r="S120" s="114">
        <v>3.7801895402906761E-3</v>
      </c>
      <c r="T120" s="114">
        <v>0</v>
      </c>
      <c r="U120" s="114">
        <v>0.16605269603670422</v>
      </c>
      <c r="V120" s="114">
        <v>0.44699999999999995</v>
      </c>
      <c r="W120" s="114">
        <v>1.8900000000000001</v>
      </c>
      <c r="X120" s="114">
        <v>92.982920843332607</v>
      </c>
      <c r="Y120" s="114">
        <v>0.37300000000000005</v>
      </c>
      <c r="Z120" s="114">
        <v>5.7063533927979866E-2</v>
      </c>
    </row>
    <row r="121" spans="1:26" ht="13.5" customHeight="1">
      <c r="A121" s="61" t="s">
        <v>104</v>
      </c>
      <c r="B121" s="61" t="s">
        <v>244</v>
      </c>
      <c r="C121" s="60">
        <v>2034</v>
      </c>
      <c r="D121" s="61" t="s">
        <v>102</v>
      </c>
      <c r="E121" s="137">
        <v>947.37958484681008</v>
      </c>
      <c r="F121" s="137">
        <v>6768.2367466588166</v>
      </c>
      <c r="G121" s="126">
        <v>317.92247739886704</v>
      </c>
      <c r="H121" s="126">
        <v>15.256555630083442</v>
      </c>
      <c r="I121" s="114">
        <v>5.9363901352503185E-3</v>
      </c>
      <c r="J121" s="114">
        <v>0</v>
      </c>
      <c r="K121" s="114">
        <v>0.43290301134986925</v>
      </c>
      <c r="L121" s="114">
        <v>0.44700000000000006</v>
      </c>
      <c r="M121" s="114">
        <v>1.89</v>
      </c>
      <c r="N121" s="114">
        <v>101.3001613437313</v>
      </c>
      <c r="O121" s="114">
        <v>0.37299999999999994</v>
      </c>
      <c r="P121" s="114">
        <v>6.1000000000000006E-2</v>
      </c>
      <c r="Q121" s="126">
        <v>242.15913781012986</v>
      </c>
      <c r="R121" s="126">
        <v>11.620802616916365</v>
      </c>
      <c r="S121" s="114">
        <v>3.7797128248762864E-3</v>
      </c>
      <c r="T121" s="114">
        <v>0</v>
      </c>
      <c r="U121" s="114">
        <v>0.16599202203155206</v>
      </c>
      <c r="V121" s="114">
        <v>0.44700000000000006</v>
      </c>
      <c r="W121" s="114">
        <v>1.89</v>
      </c>
      <c r="X121" s="114">
        <v>77.159563965804779</v>
      </c>
      <c r="Y121" s="114">
        <v>0.37299999999999994</v>
      </c>
      <c r="Z121" s="114">
        <v>5.7052018057217282E-2</v>
      </c>
    </row>
    <row r="122" spans="1:26" ht="13.5" customHeight="1">
      <c r="A122" s="61" t="s">
        <v>104</v>
      </c>
      <c r="B122" s="61" t="s">
        <v>244</v>
      </c>
      <c r="C122" s="60">
        <v>2035</v>
      </c>
      <c r="D122" s="61" t="s">
        <v>102</v>
      </c>
      <c r="E122" s="137">
        <v>698.009035205033</v>
      </c>
      <c r="F122" s="137">
        <v>5000.3601869626555</v>
      </c>
      <c r="G122" s="126">
        <v>317.9069048360256</v>
      </c>
      <c r="H122" s="126">
        <v>15.256555630083438</v>
      </c>
      <c r="I122" s="114">
        <v>5.9363901352503167E-3</v>
      </c>
      <c r="J122" s="114">
        <v>0</v>
      </c>
      <c r="K122" s="114">
        <v>0.43290301134986914</v>
      </c>
      <c r="L122" s="114">
        <v>0.44699999999999995</v>
      </c>
      <c r="M122" s="114">
        <v>1.8900000000000001</v>
      </c>
      <c r="N122" s="114">
        <v>80.963241420240436</v>
      </c>
      <c r="O122" s="114">
        <v>0.37299999999999994</v>
      </c>
      <c r="P122" s="114">
        <v>6.1000000000000006E-2</v>
      </c>
      <c r="Q122" s="126">
        <v>242.13113272313933</v>
      </c>
      <c r="R122" s="126">
        <v>11.620027875994323</v>
      </c>
      <c r="S122" s="114">
        <v>3.7792505396414973E-3</v>
      </c>
      <c r="T122" s="114">
        <v>0</v>
      </c>
      <c r="U122" s="114">
        <v>0.16593318462904591</v>
      </c>
      <c r="V122" s="114">
        <v>0.44700000000000001</v>
      </c>
      <c r="W122" s="114">
        <v>1.8900000000000001</v>
      </c>
      <c r="X122" s="114">
        <v>61.664975047117288</v>
      </c>
      <c r="Y122" s="114">
        <v>0.373</v>
      </c>
      <c r="Z122" s="114">
        <v>5.7040850771959493E-2</v>
      </c>
    </row>
    <row r="123" spans="1:26" ht="13.5" customHeight="1">
      <c r="A123" s="61" t="s">
        <v>104</v>
      </c>
      <c r="B123" s="61" t="s">
        <v>244</v>
      </c>
      <c r="C123" s="60">
        <v>2036</v>
      </c>
      <c r="D123" s="61" t="s">
        <v>102</v>
      </c>
      <c r="E123" s="137">
        <v>518.60549939415114</v>
      </c>
      <c r="F123" s="137">
        <v>3725.0543335754419</v>
      </c>
      <c r="G123" s="126">
        <v>317.88955894811687</v>
      </c>
      <c r="H123" s="126">
        <v>15.25655563008344</v>
      </c>
      <c r="I123" s="114">
        <v>5.9363901352503176E-3</v>
      </c>
      <c r="J123" s="114">
        <v>0</v>
      </c>
      <c r="K123" s="114">
        <v>0.43290301134986925</v>
      </c>
      <c r="L123" s="114">
        <v>0.44700000000000006</v>
      </c>
      <c r="M123" s="114">
        <v>1.89</v>
      </c>
      <c r="N123" s="114">
        <v>58.310455427722268</v>
      </c>
      <c r="O123" s="114">
        <v>0.373</v>
      </c>
      <c r="P123" s="114">
        <v>6.1000000000000006E-2</v>
      </c>
      <c r="Q123" s="126">
        <v>242.1022531221887</v>
      </c>
      <c r="R123" s="126">
        <v>11.619275905598581</v>
      </c>
      <c r="S123" s="114">
        <v>3.7788018415011791E-3</v>
      </c>
      <c r="T123" s="114">
        <v>0</v>
      </c>
      <c r="U123" s="114">
        <v>0.16587607652543584</v>
      </c>
      <c r="V123" s="114">
        <v>0.44699999999999995</v>
      </c>
      <c r="W123" s="114">
        <v>1.89</v>
      </c>
      <c r="X123" s="114">
        <v>44.408796206913429</v>
      </c>
      <c r="Y123" s="114">
        <v>0.37299999999999994</v>
      </c>
      <c r="Z123" s="114">
        <v>5.7030011706052749E-2</v>
      </c>
    </row>
    <row r="124" spans="1:26" ht="13.5" customHeight="1">
      <c r="A124" s="61" t="s">
        <v>104</v>
      </c>
      <c r="B124" s="61" t="s">
        <v>244</v>
      </c>
      <c r="C124" s="60">
        <v>2037</v>
      </c>
      <c r="D124" s="61" t="s">
        <v>102</v>
      </c>
      <c r="E124" s="137">
        <v>383.33401493372156</v>
      </c>
      <c r="F124" s="137">
        <v>2760.5555322589944</v>
      </c>
      <c r="G124" s="126">
        <v>317.8736434963879</v>
      </c>
      <c r="H124" s="126">
        <v>15.256555630083442</v>
      </c>
      <c r="I124" s="114">
        <v>5.9363901352503176E-3</v>
      </c>
      <c r="J124" s="114">
        <v>0</v>
      </c>
      <c r="K124" s="114">
        <v>0.43290301134986919</v>
      </c>
      <c r="L124" s="114">
        <v>0.44700000000000006</v>
      </c>
      <c r="M124" s="114">
        <v>1.89</v>
      </c>
      <c r="N124" s="114">
        <v>37.525741270196235</v>
      </c>
      <c r="O124" s="114">
        <v>0.373</v>
      </c>
      <c r="P124" s="114">
        <v>6.0999999999999992E-2</v>
      </c>
      <c r="Q124" s="126">
        <v>242.07491206175453</v>
      </c>
      <c r="R124" s="126">
        <v>11.618545412871521</v>
      </c>
      <c r="S124" s="114">
        <v>3.7783659590116497E-3</v>
      </c>
      <c r="T124" s="114">
        <v>0</v>
      </c>
      <c r="U124" s="114">
        <v>0.16582059953514541</v>
      </c>
      <c r="V124" s="114">
        <v>0.44700000000000001</v>
      </c>
      <c r="W124" s="114">
        <v>1.8899999999999997</v>
      </c>
      <c r="X124" s="114">
        <v>28.577520357198562</v>
      </c>
      <c r="Y124" s="114">
        <v>0.37299999999999994</v>
      </c>
      <c r="Z124" s="114">
        <v>5.7019482223964323E-2</v>
      </c>
    </row>
    <row r="125" spans="1:26" ht="13.5" customHeight="1">
      <c r="A125" s="61" t="s">
        <v>104</v>
      </c>
      <c r="B125" s="61" t="s">
        <v>244</v>
      </c>
      <c r="C125" s="60">
        <v>2038</v>
      </c>
      <c r="D125" s="61" t="s">
        <v>102</v>
      </c>
      <c r="E125" s="137">
        <v>279.49459893179443</v>
      </c>
      <c r="F125" s="137">
        <v>2017.8379363412064</v>
      </c>
      <c r="G125" s="126">
        <v>317.85578968394293</v>
      </c>
      <c r="H125" s="126">
        <v>15.256555630083438</v>
      </c>
      <c r="I125" s="114">
        <v>5.9363901352503176E-3</v>
      </c>
      <c r="J125" s="114">
        <v>0</v>
      </c>
      <c r="K125" s="114">
        <v>0.43290301134986919</v>
      </c>
      <c r="L125" s="114">
        <v>0.4469999999999999</v>
      </c>
      <c r="M125" s="114">
        <v>1.8900000000000001</v>
      </c>
      <c r="N125" s="114">
        <v>14.209633464526627</v>
      </c>
      <c r="O125" s="114">
        <v>0.37299999999999994</v>
      </c>
      <c r="P125" s="114">
        <v>6.1000000000000006E-2</v>
      </c>
      <c r="Q125" s="126">
        <v>242.04651922772817</v>
      </c>
      <c r="R125" s="126">
        <v>11.617835211804053</v>
      </c>
      <c r="S125" s="114">
        <v>3.777942184485376E-3</v>
      </c>
      <c r="T125" s="114">
        <v>0</v>
      </c>
      <c r="U125" s="114">
        <v>0.16576666358716804</v>
      </c>
      <c r="V125" s="114">
        <v>0.44700000000000001</v>
      </c>
      <c r="W125" s="114">
        <v>1.89</v>
      </c>
      <c r="X125" s="114">
        <v>10.820606171781371</v>
      </c>
      <c r="Y125" s="114">
        <v>0.37299999999999989</v>
      </c>
      <c r="Z125" s="114">
        <v>5.700924523029946E-2</v>
      </c>
    </row>
    <row r="126" spans="1:26" ht="13.5" customHeight="1">
      <c r="A126" s="61" t="s">
        <v>104</v>
      </c>
      <c r="B126" s="61" t="s">
        <v>244</v>
      </c>
      <c r="C126" s="60">
        <v>2039</v>
      </c>
      <c r="D126" s="61" t="s">
        <v>102</v>
      </c>
      <c r="E126" s="137">
        <v>206.15568457352924</v>
      </c>
      <c r="F126" s="137">
        <v>1492.0163460126491</v>
      </c>
      <c r="G126" s="126">
        <v>317.84490896007168</v>
      </c>
      <c r="H126" s="126">
        <v>15.25655563008344</v>
      </c>
      <c r="I126" s="114">
        <v>5.9363901352503167E-3</v>
      </c>
      <c r="J126" s="114">
        <v>0</v>
      </c>
      <c r="K126" s="114">
        <v>0.43290301134986919</v>
      </c>
      <c r="L126" s="114">
        <v>0.44699999999999995</v>
      </c>
      <c r="M126" s="114">
        <v>1.8899999999999997</v>
      </c>
      <c r="N126" s="114">
        <v>0</v>
      </c>
      <c r="O126" s="114">
        <v>0.373</v>
      </c>
      <c r="P126" s="114">
        <v>6.0999999999999992E-2</v>
      </c>
      <c r="Q126" s="126">
        <v>242.02383774560516</v>
      </c>
      <c r="R126" s="126">
        <v>11.61714421178905</v>
      </c>
      <c r="S126" s="114">
        <v>3.7775298671608526E-3</v>
      </c>
      <c r="T126" s="114">
        <v>0</v>
      </c>
      <c r="U126" s="114">
        <v>0.16571418585576422</v>
      </c>
      <c r="V126" s="114">
        <v>0.44699999999999995</v>
      </c>
      <c r="W126" s="114">
        <v>1.8899999999999997</v>
      </c>
      <c r="X126" s="114">
        <v>0</v>
      </c>
      <c r="Y126" s="114">
        <v>0.37299999999999994</v>
      </c>
      <c r="Z126" s="114">
        <v>5.6999285004808407E-2</v>
      </c>
    </row>
    <row r="127" spans="1:26" ht="13.5" customHeight="1">
      <c r="A127" s="61" t="s">
        <v>104</v>
      </c>
      <c r="B127" s="61" t="s">
        <v>244</v>
      </c>
      <c r="C127" s="60">
        <v>2040</v>
      </c>
      <c r="D127" s="61" t="s">
        <v>102</v>
      </c>
      <c r="E127" s="137">
        <v>150.09713313607728</v>
      </c>
      <c r="F127" s="137">
        <v>1088.9029912927788</v>
      </c>
      <c r="G127" s="126">
        <v>317.84490896007179</v>
      </c>
      <c r="H127" s="126">
        <v>15.256555630083444</v>
      </c>
      <c r="I127" s="114">
        <v>5.9363901352503176E-3</v>
      </c>
      <c r="J127" s="114">
        <v>0</v>
      </c>
      <c r="K127" s="114">
        <v>0.43290301134986925</v>
      </c>
      <c r="L127" s="114">
        <v>0.44700000000000001</v>
      </c>
      <c r="M127" s="114">
        <v>1.8899999999999997</v>
      </c>
      <c r="N127" s="114">
        <v>0</v>
      </c>
      <c r="O127" s="114">
        <v>0.37299999999999994</v>
      </c>
      <c r="P127" s="114">
        <v>6.1000000000000006E-2</v>
      </c>
      <c r="Q127" s="126">
        <v>242.00982099305782</v>
      </c>
      <c r="R127" s="126">
        <v>11.616471407666776</v>
      </c>
      <c r="S127" s="114">
        <v>3.7771284072627329E-3</v>
      </c>
      <c r="T127" s="114">
        <v>0</v>
      </c>
      <c r="U127" s="114">
        <v>0.16566309000446244</v>
      </c>
      <c r="V127" s="114">
        <v>0.44700000000000001</v>
      </c>
      <c r="W127" s="114">
        <v>1.8899999999999997</v>
      </c>
      <c r="X127" s="114">
        <v>0</v>
      </c>
      <c r="Y127" s="114">
        <v>0.373</v>
      </c>
      <c r="Z127" s="114">
        <v>5.6989587058898637E-2</v>
      </c>
    </row>
    <row r="128" spans="1:26" ht="13.5" customHeight="1">
      <c r="A128" s="61" t="s">
        <v>104</v>
      </c>
      <c r="B128" s="61" t="s">
        <v>245</v>
      </c>
      <c r="C128" s="60">
        <v>2020</v>
      </c>
      <c r="D128" s="61" t="s">
        <v>102</v>
      </c>
      <c r="E128" s="137">
        <v>33383.456239169303</v>
      </c>
      <c r="F128" s="137">
        <v>1029130.9579982774</v>
      </c>
      <c r="G128" s="126">
        <v>284.87394666191858</v>
      </c>
      <c r="H128" s="126">
        <v>13.650046541861565</v>
      </c>
      <c r="I128" s="114">
        <v>5.0473255982425745E-3</v>
      </c>
      <c r="J128" s="114">
        <v>0</v>
      </c>
      <c r="K128" s="114">
        <v>0.33210462296846893</v>
      </c>
      <c r="L128" s="114">
        <v>0.44700000000000001</v>
      </c>
      <c r="M128" s="114">
        <v>1.8900000000000001</v>
      </c>
      <c r="N128" s="114">
        <v>650.3309240312168</v>
      </c>
      <c r="O128" s="114">
        <v>0.37300000000000005</v>
      </c>
      <c r="P128" s="114">
        <v>5.6500000000000002E-2</v>
      </c>
      <c r="Q128" s="126">
        <v>212.29552717396345</v>
      </c>
      <c r="R128" s="126">
        <v>10.172372238703625</v>
      </c>
      <c r="S128" s="114">
        <v>3.1067098978759889E-3</v>
      </c>
      <c r="T128" s="114">
        <v>0</v>
      </c>
      <c r="U128" s="114">
        <v>0.16117186630230537</v>
      </c>
      <c r="V128" s="114">
        <v>0.44700000000000006</v>
      </c>
      <c r="W128" s="114">
        <v>1.8899999999999997</v>
      </c>
      <c r="X128" s="114">
        <v>484.64363966069152</v>
      </c>
      <c r="Y128" s="114">
        <v>0.373</v>
      </c>
      <c r="Z128" s="114">
        <v>4.9724289226971884E-2</v>
      </c>
    </row>
    <row r="129" spans="1:26" ht="13.5" customHeight="1">
      <c r="A129" s="61" t="s">
        <v>104</v>
      </c>
      <c r="B129" s="61" t="s">
        <v>245</v>
      </c>
      <c r="C129" s="60">
        <v>2021</v>
      </c>
      <c r="D129" s="61" t="s">
        <v>102</v>
      </c>
      <c r="E129" s="137">
        <v>45415.884813401171</v>
      </c>
      <c r="F129" s="137">
        <v>1411572.890407993</v>
      </c>
      <c r="G129" s="126">
        <v>283.21771128119025</v>
      </c>
      <c r="H129" s="126">
        <v>13.573224687949887</v>
      </c>
      <c r="I129" s="114">
        <v>5.0473255982425736E-3</v>
      </c>
      <c r="J129" s="114">
        <v>0</v>
      </c>
      <c r="K129" s="114">
        <v>0.33210462296846893</v>
      </c>
      <c r="L129" s="114">
        <v>0.44699999999999995</v>
      </c>
      <c r="M129" s="114">
        <v>1.8899999999999997</v>
      </c>
      <c r="N129" s="114">
        <v>577.48515975059581</v>
      </c>
      <c r="O129" s="114">
        <v>0.37299999999999994</v>
      </c>
      <c r="P129" s="114">
        <v>5.6499999999999995E-2</v>
      </c>
      <c r="Q129" s="126">
        <v>211.03965738279709</v>
      </c>
      <c r="R129" s="126">
        <v>10.114087409175779</v>
      </c>
      <c r="S129" s="114">
        <v>3.1061319262491141E-3</v>
      </c>
      <c r="T129" s="114">
        <v>0</v>
      </c>
      <c r="U129" s="114">
        <v>0.16112172655967702</v>
      </c>
      <c r="V129" s="114">
        <v>0.44700000000000001</v>
      </c>
      <c r="W129" s="114">
        <v>1.89</v>
      </c>
      <c r="X129" s="114">
        <v>430.31302564413346</v>
      </c>
      <c r="Y129" s="114">
        <v>0.37299999999999994</v>
      </c>
      <c r="Z129" s="114">
        <v>4.9708785456357256E-2</v>
      </c>
    </row>
    <row r="130" spans="1:26" ht="13.5" customHeight="1">
      <c r="A130" s="61" t="s">
        <v>104</v>
      </c>
      <c r="B130" s="61" t="s">
        <v>245</v>
      </c>
      <c r="C130" s="60">
        <v>2022</v>
      </c>
      <c r="D130" s="61" t="s">
        <v>102</v>
      </c>
      <c r="E130" s="137">
        <v>46056.928864094094</v>
      </c>
      <c r="F130" s="137">
        <v>1442670.6882567501</v>
      </c>
      <c r="G130" s="126">
        <v>280.4282477750034</v>
      </c>
      <c r="H130" s="126">
        <v>13.440842393428856</v>
      </c>
      <c r="I130" s="114">
        <v>5.0473255982425727E-3</v>
      </c>
      <c r="J130" s="114">
        <v>0</v>
      </c>
      <c r="K130" s="114">
        <v>0.33210462296846888</v>
      </c>
      <c r="L130" s="114">
        <v>0.44699999999999995</v>
      </c>
      <c r="M130" s="114">
        <v>1.8900000000000001</v>
      </c>
      <c r="N130" s="114">
        <v>536.34913097788035</v>
      </c>
      <c r="O130" s="114">
        <v>0.373</v>
      </c>
      <c r="P130" s="114">
        <v>5.6500000000000009E-2</v>
      </c>
      <c r="Q130" s="126">
        <v>208.94136242832394</v>
      </c>
      <c r="R130" s="126">
        <v>10.014497270334289</v>
      </c>
      <c r="S130" s="114">
        <v>3.105598832334462E-3</v>
      </c>
      <c r="T130" s="114">
        <v>0</v>
      </c>
      <c r="U130" s="114">
        <v>0.16107548001324712</v>
      </c>
      <c r="V130" s="114">
        <v>0.44700000000000001</v>
      </c>
      <c r="W130" s="114">
        <v>1.8900000000000001</v>
      </c>
      <c r="X130" s="114">
        <v>399.62278783583764</v>
      </c>
      <c r="Y130" s="114">
        <v>0.37300000000000005</v>
      </c>
      <c r="Z130" s="114">
        <v>4.9694485505659823E-2</v>
      </c>
    </row>
    <row r="131" spans="1:26" ht="13.5" customHeight="1">
      <c r="A131" s="61" t="s">
        <v>104</v>
      </c>
      <c r="B131" s="61" t="s">
        <v>245</v>
      </c>
      <c r="C131" s="60">
        <v>2023</v>
      </c>
      <c r="D131" s="61" t="s">
        <v>102</v>
      </c>
      <c r="E131" s="137">
        <v>47299.628803131629</v>
      </c>
      <c r="F131" s="137">
        <v>1492734.4754384337</v>
      </c>
      <c r="G131" s="126">
        <v>276.53732594309741</v>
      </c>
      <c r="H131" s="126">
        <v>13.255598522136802</v>
      </c>
      <c r="I131" s="114">
        <v>5.0473255982425736E-3</v>
      </c>
      <c r="J131" s="114">
        <v>0</v>
      </c>
      <c r="K131" s="114">
        <v>0.33210462296846888</v>
      </c>
      <c r="L131" s="114">
        <v>0.44700000000000001</v>
      </c>
      <c r="M131" s="114">
        <v>1.8900000000000001</v>
      </c>
      <c r="N131" s="114">
        <v>494.98393967348318</v>
      </c>
      <c r="O131" s="114">
        <v>0.37299999999999994</v>
      </c>
      <c r="P131" s="114">
        <v>5.6500000000000002E-2</v>
      </c>
      <c r="Q131" s="126">
        <v>206.02377027296049</v>
      </c>
      <c r="R131" s="126">
        <v>9.875586868577928</v>
      </c>
      <c r="S131" s="114">
        <v>3.1050905940237529E-3</v>
      </c>
      <c r="T131" s="114">
        <v>0</v>
      </c>
      <c r="U131" s="114">
        <v>0.16103138972073472</v>
      </c>
      <c r="V131" s="114">
        <v>0.44699999999999995</v>
      </c>
      <c r="W131" s="114">
        <v>1.89</v>
      </c>
      <c r="X131" s="114">
        <v>368.76923261013428</v>
      </c>
      <c r="Y131" s="114">
        <v>0.37299999999999994</v>
      </c>
      <c r="Z131" s="114">
        <v>4.9680852292850769E-2</v>
      </c>
    </row>
    <row r="132" spans="1:26" ht="13.5" customHeight="1">
      <c r="A132" s="61" t="s">
        <v>104</v>
      </c>
      <c r="B132" s="61" t="s">
        <v>245</v>
      </c>
      <c r="C132" s="60">
        <v>2024</v>
      </c>
      <c r="D132" s="61" t="s">
        <v>102</v>
      </c>
      <c r="E132" s="137">
        <v>48744.748260844819</v>
      </c>
      <c r="F132" s="137">
        <v>1549536.7869781971</v>
      </c>
      <c r="G132" s="126">
        <v>271.62440525442787</v>
      </c>
      <c r="H132" s="126">
        <v>13.020626370947125</v>
      </c>
      <c r="I132" s="114">
        <v>5.0473255982425736E-3</v>
      </c>
      <c r="J132" s="114">
        <v>0</v>
      </c>
      <c r="K132" s="114">
        <v>0.33210462296846899</v>
      </c>
      <c r="L132" s="114">
        <v>0.4469999999999999</v>
      </c>
      <c r="M132" s="114">
        <v>1.8899999999999995</v>
      </c>
      <c r="N132" s="114">
        <v>471.91109500436494</v>
      </c>
      <c r="O132" s="114">
        <v>0.37299999999999989</v>
      </c>
      <c r="P132" s="114">
        <v>5.6499999999999995E-2</v>
      </c>
      <c r="Q132" s="126">
        <v>202.34600783635355</v>
      </c>
      <c r="R132" s="126">
        <v>9.6996871957143451</v>
      </c>
      <c r="S132" s="114">
        <v>3.1046002465163875E-3</v>
      </c>
      <c r="T132" s="114">
        <v>0</v>
      </c>
      <c r="U132" s="114">
        <v>0.1609888514772041</v>
      </c>
      <c r="V132" s="114">
        <v>0.4469999999999999</v>
      </c>
      <c r="W132" s="114">
        <v>1.8899999999999997</v>
      </c>
      <c r="X132" s="114">
        <v>351.54914021209368</v>
      </c>
      <c r="Y132" s="114">
        <v>0.37300000000000005</v>
      </c>
      <c r="Z132" s="114">
        <v>4.9667698990989294E-2</v>
      </c>
    </row>
    <row r="133" spans="1:26" ht="13.5" customHeight="1">
      <c r="A133" s="61" t="s">
        <v>104</v>
      </c>
      <c r="B133" s="61" t="s">
        <v>245</v>
      </c>
      <c r="C133" s="60">
        <v>2025</v>
      </c>
      <c r="D133" s="61" t="s">
        <v>102</v>
      </c>
      <c r="E133" s="137">
        <v>50469.249322350741</v>
      </c>
      <c r="F133" s="137">
        <v>1615710.935577787</v>
      </c>
      <c r="G133" s="126">
        <v>265.9252689754058</v>
      </c>
      <c r="H133" s="126">
        <v>12.7478061974562</v>
      </c>
      <c r="I133" s="114">
        <v>5.0473255982425736E-3</v>
      </c>
      <c r="J133" s="114">
        <v>0</v>
      </c>
      <c r="K133" s="114">
        <v>0.33210462296846899</v>
      </c>
      <c r="L133" s="114">
        <v>0.44700000000000006</v>
      </c>
      <c r="M133" s="114">
        <v>1.8900000000000001</v>
      </c>
      <c r="N133" s="114">
        <v>451.82217181733364</v>
      </c>
      <c r="O133" s="114">
        <v>0.37300000000000011</v>
      </c>
      <c r="P133" s="114">
        <v>5.6500000000000002E-2</v>
      </c>
      <c r="Q133" s="126">
        <v>198.08365691847175</v>
      </c>
      <c r="R133" s="126">
        <v>9.4956454458399708</v>
      </c>
      <c r="S133" s="114">
        <v>3.1041217106914988E-3</v>
      </c>
      <c r="T133" s="114">
        <v>0</v>
      </c>
      <c r="U133" s="114">
        <v>0.16094733791151566</v>
      </c>
      <c r="V133" s="114">
        <v>0.44700000000000001</v>
      </c>
      <c r="W133" s="114">
        <v>1.89</v>
      </c>
      <c r="X133" s="114">
        <v>336.55541053039536</v>
      </c>
      <c r="Y133" s="114">
        <v>0.373</v>
      </c>
      <c r="Z133" s="114">
        <v>4.9654862531005865E-2</v>
      </c>
    </row>
    <row r="134" spans="1:26" ht="13.5" customHeight="1">
      <c r="A134" s="61" t="s">
        <v>104</v>
      </c>
      <c r="B134" s="61" t="s">
        <v>245</v>
      </c>
      <c r="C134" s="60">
        <v>2026</v>
      </c>
      <c r="D134" s="61" t="s">
        <v>102</v>
      </c>
      <c r="E134" s="137">
        <v>52659.442658360524</v>
      </c>
      <c r="F134" s="137">
        <v>1697436.9195672257</v>
      </c>
      <c r="G134" s="126">
        <v>260.06796118767153</v>
      </c>
      <c r="H134" s="126">
        <v>12.468696587648271</v>
      </c>
      <c r="I134" s="114">
        <v>5.0473255982425736E-3</v>
      </c>
      <c r="J134" s="114">
        <v>0</v>
      </c>
      <c r="K134" s="114">
        <v>0.33210462296846893</v>
      </c>
      <c r="L134" s="114">
        <v>0.44700000000000001</v>
      </c>
      <c r="M134" s="114">
        <v>1.8899999999999995</v>
      </c>
      <c r="N134" s="114">
        <v>396.28781454631735</v>
      </c>
      <c r="O134" s="114">
        <v>0.37299999999999994</v>
      </c>
      <c r="P134" s="114">
        <v>5.6499999999999995E-2</v>
      </c>
      <c r="Q134" s="126">
        <v>193.70459549672211</v>
      </c>
      <c r="R134" s="126">
        <v>9.2869718278710547</v>
      </c>
      <c r="S134" s="114">
        <v>3.1036542276819995E-3</v>
      </c>
      <c r="T134" s="114">
        <v>0</v>
      </c>
      <c r="U134" s="114">
        <v>0.160906783191025</v>
      </c>
      <c r="V134" s="114">
        <v>0.44700000000000006</v>
      </c>
      <c r="W134" s="114">
        <v>1.89</v>
      </c>
      <c r="X134" s="114">
        <v>295.16427347073522</v>
      </c>
      <c r="Y134" s="114">
        <v>0.373</v>
      </c>
      <c r="Z134" s="114">
        <v>4.9642322556708668E-2</v>
      </c>
    </row>
    <row r="135" spans="1:26" ht="13.5" customHeight="1">
      <c r="A135" s="61" t="s">
        <v>104</v>
      </c>
      <c r="B135" s="61" t="s">
        <v>245</v>
      </c>
      <c r="C135" s="60">
        <v>2027</v>
      </c>
      <c r="D135" s="61" t="s">
        <v>102</v>
      </c>
      <c r="E135" s="137">
        <v>55439.571425191694</v>
      </c>
      <c r="F135" s="137">
        <v>1799023.1036665465</v>
      </c>
      <c r="G135" s="126">
        <v>254.60639658572342</v>
      </c>
      <c r="H135" s="126">
        <v>12.208406059271301</v>
      </c>
      <c r="I135" s="114">
        <v>5.0473255982425727E-3</v>
      </c>
      <c r="J135" s="114">
        <v>0</v>
      </c>
      <c r="K135" s="114">
        <v>0.33210462296846893</v>
      </c>
      <c r="L135" s="114">
        <v>0.44700000000000001</v>
      </c>
      <c r="M135" s="114">
        <v>1.89</v>
      </c>
      <c r="N135" s="114">
        <v>345.55801717429694</v>
      </c>
      <c r="O135" s="114">
        <v>0.37300000000000005</v>
      </c>
      <c r="P135" s="114">
        <v>5.6500000000000002E-2</v>
      </c>
      <c r="Q135" s="126">
        <v>189.62138682009999</v>
      </c>
      <c r="R135" s="126">
        <v>9.0923673515897239</v>
      </c>
      <c r="S135" s="114">
        <v>3.1031985288211832E-3</v>
      </c>
      <c r="T135" s="114">
        <v>0</v>
      </c>
      <c r="U135" s="114">
        <v>0.16086725075978625</v>
      </c>
      <c r="V135" s="114">
        <v>0.44700000000000001</v>
      </c>
      <c r="W135" s="114">
        <v>1.8900000000000001</v>
      </c>
      <c r="X135" s="114">
        <v>257.35877543568495</v>
      </c>
      <c r="Y135" s="114">
        <v>0.373</v>
      </c>
      <c r="Z135" s="114">
        <v>4.9630098685710645E-2</v>
      </c>
    </row>
    <row r="136" spans="1:26" ht="13.5" customHeight="1">
      <c r="A136" s="61" t="s">
        <v>104</v>
      </c>
      <c r="B136" s="61" t="s">
        <v>245</v>
      </c>
      <c r="C136" s="60">
        <v>2028</v>
      </c>
      <c r="D136" s="61" t="s">
        <v>102</v>
      </c>
      <c r="E136" s="137">
        <v>58899.936151264679</v>
      </c>
      <c r="F136" s="137">
        <v>1923785.2027939856</v>
      </c>
      <c r="G136" s="126">
        <v>249.6627633217482</v>
      </c>
      <c r="H136" s="126">
        <v>11.973121531300576</v>
      </c>
      <c r="I136" s="114">
        <v>5.0473255982425745E-3</v>
      </c>
      <c r="J136" s="114">
        <v>0</v>
      </c>
      <c r="K136" s="114">
        <v>0.33210462296846893</v>
      </c>
      <c r="L136" s="114">
        <v>0.44700000000000001</v>
      </c>
      <c r="M136" s="114">
        <v>1.89</v>
      </c>
      <c r="N136" s="114">
        <v>290.87511747735533</v>
      </c>
      <c r="O136" s="114">
        <v>0.373</v>
      </c>
      <c r="P136" s="114">
        <v>5.6500000000000002E-2</v>
      </c>
      <c r="Q136" s="126">
        <v>185.92486471636286</v>
      </c>
      <c r="R136" s="126">
        <v>8.9164317951203031</v>
      </c>
      <c r="S136" s="114">
        <v>3.1027526913128302E-3</v>
      </c>
      <c r="T136" s="114">
        <v>0</v>
      </c>
      <c r="U136" s="114">
        <v>0.16082857381288537</v>
      </c>
      <c r="V136" s="114">
        <v>0.44700000000000001</v>
      </c>
      <c r="W136" s="114">
        <v>1.8900000000000003</v>
      </c>
      <c r="X136" s="114">
        <v>216.61587073214309</v>
      </c>
      <c r="Y136" s="114">
        <v>0.373</v>
      </c>
      <c r="Z136" s="114">
        <v>4.9618139340062019E-2</v>
      </c>
    </row>
    <row r="137" spans="1:26" ht="13.5" customHeight="1">
      <c r="A137" s="61" t="s">
        <v>104</v>
      </c>
      <c r="B137" s="61" t="s">
        <v>245</v>
      </c>
      <c r="C137" s="60">
        <v>2029</v>
      </c>
      <c r="D137" s="61" t="s">
        <v>102</v>
      </c>
      <c r="E137" s="137">
        <v>62966.128381934053</v>
      </c>
      <c r="F137" s="137">
        <v>2069693.0516609182</v>
      </c>
      <c r="G137" s="126">
        <v>245.28095621511227</v>
      </c>
      <c r="H137" s="126">
        <v>11.764956324926128</v>
      </c>
      <c r="I137" s="114">
        <v>5.0473255982425736E-3</v>
      </c>
      <c r="J137" s="114">
        <v>0</v>
      </c>
      <c r="K137" s="114">
        <v>0.33210462296846893</v>
      </c>
      <c r="L137" s="114">
        <v>0.44700000000000001</v>
      </c>
      <c r="M137" s="114">
        <v>1.8900000000000001</v>
      </c>
      <c r="N137" s="114">
        <v>232.06580938840241</v>
      </c>
      <c r="O137" s="114">
        <v>0.373</v>
      </c>
      <c r="P137" s="114">
        <v>5.6500000000000015E-2</v>
      </c>
      <c r="Q137" s="126">
        <v>182.64752593222909</v>
      </c>
      <c r="R137" s="126">
        <v>8.7607297305378538</v>
      </c>
      <c r="S137" s="114">
        <v>3.1023142845606477E-3</v>
      </c>
      <c r="T137" s="114">
        <v>0</v>
      </c>
      <c r="U137" s="114">
        <v>0.16079054149313324</v>
      </c>
      <c r="V137" s="114">
        <v>0.44700000000000001</v>
      </c>
      <c r="W137" s="114">
        <v>1.89</v>
      </c>
      <c r="X137" s="114">
        <v>172.80691739100646</v>
      </c>
      <c r="Y137" s="114">
        <v>0.37299999999999994</v>
      </c>
      <c r="Z137" s="114">
        <v>4.960637932035572E-2</v>
      </c>
    </row>
    <row r="138" spans="1:26" ht="13.5" customHeight="1">
      <c r="A138" s="61" t="s">
        <v>104</v>
      </c>
      <c r="B138" s="61" t="s">
        <v>245</v>
      </c>
      <c r="C138" s="60">
        <v>2030</v>
      </c>
      <c r="D138" s="61" t="s">
        <v>102</v>
      </c>
      <c r="E138" s="137">
        <v>67469.229759312613</v>
      </c>
      <c r="F138" s="137">
        <v>2231468.0124800652</v>
      </c>
      <c r="G138" s="126">
        <v>241.47272573343056</v>
      </c>
      <c r="H138" s="126">
        <v>11.584393978955532</v>
      </c>
      <c r="I138" s="114">
        <v>5.0473255982425736E-3</v>
      </c>
      <c r="J138" s="114">
        <v>0</v>
      </c>
      <c r="K138" s="114">
        <v>0.33210462296846888</v>
      </c>
      <c r="L138" s="114">
        <v>0.44700000000000001</v>
      </c>
      <c r="M138" s="114">
        <v>1.8899999999999992</v>
      </c>
      <c r="N138" s="114">
        <v>171.31982734143369</v>
      </c>
      <c r="O138" s="114">
        <v>0.37299999999999994</v>
      </c>
      <c r="P138" s="114">
        <v>5.6499999999999995E-2</v>
      </c>
      <c r="Q138" s="126">
        <v>179.79810476260414</v>
      </c>
      <c r="R138" s="126">
        <v>8.6256204542903721</v>
      </c>
      <c r="S138" s="114">
        <v>3.1018863031025043E-3</v>
      </c>
      <c r="T138" s="114">
        <v>0</v>
      </c>
      <c r="U138" s="114">
        <v>0.16075341358033751</v>
      </c>
      <c r="V138" s="114">
        <v>0.44699999999999995</v>
      </c>
      <c r="W138" s="114">
        <v>1.8899999999999995</v>
      </c>
      <c r="X138" s="114">
        <v>127.56297909292972</v>
      </c>
      <c r="Y138" s="114">
        <v>0.37299999999999989</v>
      </c>
      <c r="Z138" s="114">
        <v>4.9594898953421014E-2</v>
      </c>
    </row>
    <row r="139" spans="1:26" ht="13.5" customHeight="1">
      <c r="A139" s="61" t="s">
        <v>104</v>
      </c>
      <c r="B139" s="61" t="s">
        <v>245</v>
      </c>
      <c r="C139" s="60">
        <v>2031</v>
      </c>
      <c r="D139" s="61" t="s">
        <v>102</v>
      </c>
      <c r="E139" s="137">
        <v>71787.385582221788</v>
      </c>
      <c r="F139" s="137">
        <v>2388638.9508263525</v>
      </c>
      <c r="G139" s="126">
        <v>238.2517167910168</v>
      </c>
      <c r="H139" s="126">
        <v>11.430894624777018</v>
      </c>
      <c r="I139" s="114">
        <v>5.0473255982425727E-3</v>
      </c>
      <c r="J139" s="114">
        <v>0</v>
      </c>
      <c r="K139" s="114">
        <v>0.33210462296846893</v>
      </c>
      <c r="L139" s="114">
        <v>0.44699999999999995</v>
      </c>
      <c r="M139" s="114">
        <v>1.89</v>
      </c>
      <c r="N139" s="114">
        <v>141.1450004411908</v>
      </c>
      <c r="O139" s="114">
        <v>0.37299999999999994</v>
      </c>
      <c r="P139" s="114">
        <v>5.6499999999999995E-2</v>
      </c>
      <c r="Q139" s="126">
        <v>177.38664196434866</v>
      </c>
      <c r="R139" s="126">
        <v>8.5106963317964723</v>
      </c>
      <c r="S139" s="114">
        <v>3.1014685732271394E-3</v>
      </c>
      <c r="T139" s="114">
        <v>0</v>
      </c>
      <c r="U139" s="114">
        <v>0.16071717500483471</v>
      </c>
      <c r="V139" s="114">
        <v>0.44700000000000006</v>
      </c>
      <c r="W139" s="114">
        <v>1.8900000000000001</v>
      </c>
      <c r="X139" s="114">
        <v>105.08733366350023</v>
      </c>
      <c r="Y139" s="114">
        <v>0.373</v>
      </c>
      <c r="Z139" s="114">
        <v>4.9583693579549039E-2</v>
      </c>
    </row>
    <row r="140" spans="1:26" ht="13.5" customHeight="1">
      <c r="A140" s="61" t="s">
        <v>104</v>
      </c>
      <c r="B140" s="61" t="s">
        <v>245</v>
      </c>
      <c r="C140" s="60">
        <v>2032</v>
      </c>
      <c r="D140" s="61" t="s">
        <v>102</v>
      </c>
      <c r="E140" s="137">
        <v>75576.934451514782</v>
      </c>
      <c r="F140" s="137">
        <v>2529505.5297941281</v>
      </c>
      <c r="G140" s="126">
        <v>235.4948631780307</v>
      </c>
      <c r="H140" s="126">
        <v>11.299482130445618</v>
      </c>
      <c r="I140" s="114">
        <v>5.0473255982425727E-3</v>
      </c>
      <c r="J140" s="114">
        <v>0</v>
      </c>
      <c r="K140" s="114">
        <v>0.33210462296846899</v>
      </c>
      <c r="L140" s="114">
        <v>0.44700000000000001</v>
      </c>
      <c r="M140" s="114">
        <v>1.89</v>
      </c>
      <c r="N140" s="114">
        <v>116.21017049120535</v>
      </c>
      <c r="O140" s="114">
        <v>0.37299999999999994</v>
      </c>
      <c r="P140" s="114">
        <v>5.6499999999999995E-2</v>
      </c>
      <c r="Q140" s="126">
        <v>175.32154058784329</v>
      </c>
      <c r="R140" s="126">
        <v>8.4122540433372102</v>
      </c>
      <c r="S140" s="114">
        <v>3.1010653961688782E-3</v>
      </c>
      <c r="T140" s="114">
        <v>0</v>
      </c>
      <c r="U140" s="114">
        <v>0.16068219890394173</v>
      </c>
      <c r="V140" s="114">
        <v>0.44700000000000001</v>
      </c>
      <c r="W140" s="114">
        <v>1.8899999999999997</v>
      </c>
      <c r="X140" s="114">
        <v>86.516308031277489</v>
      </c>
      <c r="Y140" s="114">
        <v>0.37299999999999989</v>
      </c>
      <c r="Z140" s="114">
        <v>4.9572878576981949E-2</v>
      </c>
    </row>
    <row r="141" spans="1:26" ht="13.5" customHeight="1">
      <c r="A141" s="61" t="s">
        <v>104</v>
      </c>
      <c r="B141" s="61" t="s">
        <v>245</v>
      </c>
      <c r="C141" s="60">
        <v>2033</v>
      </c>
      <c r="D141" s="61" t="s">
        <v>102</v>
      </c>
      <c r="E141" s="137">
        <v>78877.736551561422</v>
      </c>
      <c r="F141" s="137">
        <v>2654955.4400800657</v>
      </c>
      <c r="G141" s="126">
        <v>233.06494719374456</v>
      </c>
      <c r="H141" s="126">
        <v>11.183828616881982</v>
      </c>
      <c r="I141" s="114">
        <v>5.0473255982425727E-3</v>
      </c>
      <c r="J141" s="114">
        <v>0</v>
      </c>
      <c r="K141" s="114">
        <v>0.33210462296846893</v>
      </c>
      <c r="L141" s="114">
        <v>0.44700000000000006</v>
      </c>
      <c r="M141" s="114">
        <v>1.89</v>
      </c>
      <c r="N141" s="114">
        <v>89.480356671554148</v>
      </c>
      <c r="O141" s="114">
        <v>0.373</v>
      </c>
      <c r="P141" s="114">
        <v>5.6499999999999988E-2</v>
      </c>
      <c r="Q141" s="126">
        <v>173.50088183600653</v>
      </c>
      <c r="R141" s="126">
        <v>8.3255940058577362</v>
      </c>
      <c r="S141" s="114">
        <v>3.1006871820582946E-3</v>
      </c>
      <c r="T141" s="114">
        <v>0</v>
      </c>
      <c r="U141" s="114">
        <v>0.16064938836916567</v>
      </c>
      <c r="V141" s="114">
        <v>0.44700000000000006</v>
      </c>
      <c r="W141" s="114">
        <v>1.8900000000000001</v>
      </c>
      <c r="X141" s="114">
        <v>66.611993680067741</v>
      </c>
      <c r="Y141" s="114">
        <v>0.373</v>
      </c>
      <c r="Z141" s="114">
        <v>4.956273319173974E-2</v>
      </c>
    </row>
    <row r="142" spans="1:26" ht="13.5" customHeight="1">
      <c r="A142" s="61" t="s">
        <v>104</v>
      </c>
      <c r="B142" s="61" t="s">
        <v>245</v>
      </c>
      <c r="C142" s="60">
        <v>2034</v>
      </c>
      <c r="D142" s="61" t="s">
        <v>102</v>
      </c>
      <c r="E142" s="137">
        <v>81709.050723827357</v>
      </c>
      <c r="F142" s="137">
        <v>2765347.8338481048</v>
      </c>
      <c r="G142" s="126">
        <v>230.87231967805951</v>
      </c>
      <c r="H142" s="126">
        <v>11.079167529874296</v>
      </c>
      <c r="I142" s="114">
        <v>5.0473255982425727E-3</v>
      </c>
      <c r="J142" s="114">
        <v>0</v>
      </c>
      <c r="K142" s="114">
        <v>0.33210462296846893</v>
      </c>
      <c r="L142" s="114">
        <v>0.44700000000000001</v>
      </c>
      <c r="M142" s="114">
        <v>1.8899999999999997</v>
      </c>
      <c r="N142" s="114">
        <v>73.563226559306756</v>
      </c>
      <c r="O142" s="114">
        <v>0.373</v>
      </c>
      <c r="P142" s="114">
        <v>5.6500000000000009E-2</v>
      </c>
      <c r="Q142" s="126">
        <v>171.85779813593143</v>
      </c>
      <c r="R142" s="126">
        <v>8.2471616325352386</v>
      </c>
      <c r="S142" s="114">
        <v>3.1003319241702364E-3</v>
      </c>
      <c r="T142" s="114">
        <v>0</v>
      </c>
      <c r="U142" s="114">
        <v>0.16061856931465576</v>
      </c>
      <c r="V142" s="114">
        <v>0.44700000000000001</v>
      </c>
      <c r="W142" s="114">
        <v>1.8899999999999997</v>
      </c>
      <c r="X142" s="114">
        <v>54.759332595117385</v>
      </c>
      <c r="Y142" s="114">
        <v>0.373</v>
      </c>
      <c r="Z142" s="114">
        <v>4.9553203594525343E-2</v>
      </c>
    </row>
    <row r="143" spans="1:26" ht="13.5" customHeight="1">
      <c r="A143" s="61" t="s">
        <v>104</v>
      </c>
      <c r="B143" s="61" t="s">
        <v>245</v>
      </c>
      <c r="C143" s="60">
        <v>2035</v>
      </c>
      <c r="D143" s="61" t="s">
        <v>102</v>
      </c>
      <c r="E143" s="137">
        <v>84213.912914212502</v>
      </c>
      <c r="F143" s="137">
        <v>2865374.2093828362</v>
      </c>
      <c r="G143" s="126">
        <v>228.83548297052494</v>
      </c>
      <c r="H143" s="126">
        <v>10.981961143239673</v>
      </c>
      <c r="I143" s="114">
        <v>5.0473255982425736E-3</v>
      </c>
      <c r="J143" s="114">
        <v>0</v>
      </c>
      <c r="K143" s="114">
        <v>0.33210462296846893</v>
      </c>
      <c r="L143" s="114">
        <v>0.44700000000000001</v>
      </c>
      <c r="M143" s="114">
        <v>1.89</v>
      </c>
      <c r="N143" s="114">
        <v>58.278892881600591</v>
      </c>
      <c r="O143" s="114">
        <v>0.373</v>
      </c>
      <c r="P143" s="114">
        <v>5.6500000000000009E-2</v>
      </c>
      <c r="Q143" s="126">
        <v>170.33125033311899</v>
      </c>
      <c r="R143" s="126">
        <v>8.1743056118560098</v>
      </c>
      <c r="S143" s="114">
        <v>3.099988898191366E-3</v>
      </c>
      <c r="T143" s="114">
        <v>0</v>
      </c>
      <c r="U143" s="114">
        <v>0.16058881139316675</v>
      </c>
      <c r="V143" s="114">
        <v>0.44699999999999995</v>
      </c>
      <c r="W143" s="114">
        <v>1.89</v>
      </c>
      <c r="X143" s="114">
        <v>43.379272146494635</v>
      </c>
      <c r="Y143" s="114">
        <v>0.373</v>
      </c>
      <c r="Z143" s="114">
        <v>4.9544002111539018E-2</v>
      </c>
    </row>
    <row r="144" spans="1:26" ht="13.5" customHeight="1">
      <c r="A144" s="61" t="s">
        <v>104</v>
      </c>
      <c r="B144" s="61" t="s">
        <v>245</v>
      </c>
      <c r="C144" s="60">
        <v>2036</v>
      </c>
      <c r="D144" s="61" t="s">
        <v>102</v>
      </c>
      <c r="E144" s="137">
        <v>86408.281066790893</v>
      </c>
      <c r="F144" s="137">
        <v>2955414.5415477385</v>
      </c>
      <c r="G144" s="126">
        <v>226.90427318087669</v>
      </c>
      <c r="H144" s="126">
        <v>10.889875332623605</v>
      </c>
      <c r="I144" s="114">
        <v>5.0473255982425736E-3</v>
      </c>
      <c r="J144" s="114">
        <v>0</v>
      </c>
      <c r="K144" s="114">
        <v>0.33210462296846893</v>
      </c>
      <c r="L144" s="114">
        <v>0.44700000000000001</v>
      </c>
      <c r="M144" s="114">
        <v>1.89</v>
      </c>
      <c r="N144" s="114">
        <v>41.621032007007997</v>
      </c>
      <c r="O144" s="114">
        <v>0.373</v>
      </c>
      <c r="P144" s="114">
        <v>5.6500000000000015E-2</v>
      </c>
      <c r="Q144" s="126">
        <v>168.88378711171669</v>
      </c>
      <c r="R144" s="126">
        <v>8.105283173234394</v>
      </c>
      <c r="S144" s="114">
        <v>3.0996553142532859E-3</v>
      </c>
      <c r="T144" s="114">
        <v>0</v>
      </c>
      <c r="U144" s="114">
        <v>0.1605598725802172</v>
      </c>
      <c r="V144" s="114">
        <v>0.44700000000000001</v>
      </c>
      <c r="W144" s="114">
        <v>1.89</v>
      </c>
      <c r="X144" s="114">
        <v>30.978339060358834</v>
      </c>
      <c r="Y144" s="114">
        <v>0.37299999999999994</v>
      </c>
      <c r="Z144" s="114">
        <v>4.9535053906097387E-2</v>
      </c>
    </row>
    <row r="145" spans="1:26" ht="13.5" customHeight="1">
      <c r="A145" s="61" t="s">
        <v>104</v>
      </c>
      <c r="B145" s="61" t="s">
        <v>245</v>
      </c>
      <c r="C145" s="60">
        <v>2037</v>
      </c>
      <c r="D145" s="61" t="s">
        <v>102</v>
      </c>
      <c r="E145" s="137">
        <v>88234.022994381885</v>
      </c>
      <c r="F145" s="137">
        <v>3033286.1727034957</v>
      </c>
      <c r="G145" s="126">
        <v>225.05431758689497</v>
      </c>
      <c r="H145" s="126">
        <v>10.801630730652086</v>
      </c>
      <c r="I145" s="114">
        <v>5.0473255982425727E-3</v>
      </c>
      <c r="J145" s="114">
        <v>0</v>
      </c>
      <c r="K145" s="114">
        <v>0.33210462296846882</v>
      </c>
      <c r="L145" s="114">
        <v>0.44699999999999995</v>
      </c>
      <c r="M145" s="114">
        <v>1.8899999999999992</v>
      </c>
      <c r="N145" s="114">
        <v>26.568198610660719</v>
      </c>
      <c r="O145" s="114">
        <v>0.37299999999999989</v>
      </c>
      <c r="P145" s="114">
        <v>5.6499999999999988E-2</v>
      </c>
      <c r="Q145" s="126">
        <v>167.4972651661694</v>
      </c>
      <c r="R145" s="126">
        <v>8.0391419552327203</v>
      </c>
      <c r="S145" s="114">
        <v>3.0993317556389107E-3</v>
      </c>
      <c r="T145" s="114">
        <v>0</v>
      </c>
      <c r="U145" s="114">
        <v>0.1605318034763103</v>
      </c>
      <c r="V145" s="114">
        <v>0.4469999999999999</v>
      </c>
      <c r="W145" s="114">
        <v>1.8899999999999997</v>
      </c>
      <c r="X145" s="114">
        <v>19.773451384504444</v>
      </c>
      <c r="Y145" s="114">
        <v>0.37299999999999989</v>
      </c>
      <c r="Z145" s="114">
        <v>4.9526374624443384E-2</v>
      </c>
    </row>
    <row r="146" spans="1:26" ht="13.5" customHeight="1">
      <c r="A146" s="61" t="s">
        <v>104</v>
      </c>
      <c r="B146" s="61" t="s">
        <v>245</v>
      </c>
      <c r="C146" s="60">
        <v>2038</v>
      </c>
      <c r="D146" s="61" t="s">
        <v>102</v>
      </c>
      <c r="E146" s="137">
        <v>89766.479244641218</v>
      </c>
      <c r="F146" s="137">
        <v>3101397.2496614782</v>
      </c>
      <c r="G146" s="126">
        <v>223.25592216759077</v>
      </c>
      <c r="H146" s="126">
        <v>10.715917428096146</v>
      </c>
      <c r="I146" s="114">
        <v>5.0473255982425727E-3</v>
      </c>
      <c r="J146" s="114">
        <v>0</v>
      </c>
      <c r="K146" s="114">
        <v>0.33210462296846893</v>
      </c>
      <c r="L146" s="114">
        <v>0.44700000000000001</v>
      </c>
      <c r="M146" s="114">
        <v>1.89</v>
      </c>
      <c r="N146" s="114">
        <v>9.9805790101881815</v>
      </c>
      <c r="O146" s="114">
        <v>0.373</v>
      </c>
      <c r="P146" s="114">
        <v>5.6500000000000002E-2</v>
      </c>
      <c r="Q146" s="126">
        <v>166.14954796329212</v>
      </c>
      <c r="R146" s="126">
        <v>7.9749052988328692</v>
      </c>
      <c r="S146" s="114">
        <v>3.0990175380339923E-3</v>
      </c>
      <c r="T146" s="114">
        <v>0</v>
      </c>
      <c r="U146" s="114">
        <v>0.16050454471635164</v>
      </c>
      <c r="V146" s="114">
        <v>0.44700000000000001</v>
      </c>
      <c r="W146" s="114">
        <v>1.89</v>
      </c>
      <c r="X146" s="114">
        <v>7.4276582446484039</v>
      </c>
      <c r="Y146" s="114">
        <v>0.37299999999999994</v>
      </c>
      <c r="Z146" s="114">
        <v>4.9517945910224223E-2</v>
      </c>
    </row>
    <row r="147" spans="1:26" ht="13.5" customHeight="1">
      <c r="A147" s="61" t="s">
        <v>104</v>
      </c>
      <c r="B147" s="61" t="s">
        <v>245</v>
      </c>
      <c r="C147" s="60">
        <v>2039</v>
      </c>
      <c r="D147" s="61" t="s">
        <v>102</v>
      </c>
      <c r="E147" s="137">
        <v>91061.583244002541</v>
      </c>
      <c r="F147" s="137">
        <v>3161554.3076465763</v>
      </c>
      <c r="G147" s="126">
        <v>221.49419917256895</v>
      </c>
      <c r="H147" s="126">
        <v>10.63172156028331</v>
      </c>
      <c r="I147" s="114">
        <v>5.0473255982425736E-3</v>
      </c>
      <c r="J147" s="114">
        <v>0</v>
      </c>
      <c r="K147" s="114">
        <v>0.33210462296846893</v>
      </c>
      <c r="L147" s="114">
        <v>0.44699999999999995</v>
      </c>
      <c r="M147" s="114">
        <v>1.8899999999999995</v>
      </c>
      <c r="N147" s="114">
        <v>0</v>
      </c>
      <c r="O147" s="114">
        <v>0.373</v>
      </c>
      <c r="P147" s="114">
        <v>5.6500000000000015E-2</v>
      </c>
      <c r="Q147" s="126">
        <v>164.82947975841557</v>
      </c>
      <c r="R147" s="126">
        <v>7.9118150284039483</v>
      </c>
      <c r="S147" s="114">
        <v>3.0987104836544799E-3</v>
      </c>
      <c r="T147" s="114">
        <v>0</v>
      </c>
      <c r="U147" s="114">
        <v>0.16047790737492207</v>
      </c>
      <c r="V147" s="114">
        <v>0.44699999999999995</v>
      </c>
      <c r="W147" s="114">
        <v>1.89</v>
      </c>
      <c r="X147" s="114">
        <v>0</v>
      </c>
      <c r="Y147" s="114">
        <v>0.373</v>
      </c>
      <c r="Z147" s="114">
        <v>4.9509709345581875E-2</v>
      </c>
    </row>
    <row r="148" spans="1:26" ht="13.5" customHeight="1">
      <c r="A148" s="61" t="s">
        <v>104</v>
      </c>
      <c r="B148" s="61" t="s">
        <v>245</v>
      </c>
      <c r="C148" s="60">
        <v>2040</v>
      </c>
      <c r="D148" s="61" t="s">
        <v>102</v>
      </c>
      <c r="E148" s="137">
        <v>92173.484556748444</v>
      </c>
      <c r="F148" s="137">
        <v>3215536.9329826063</v>
      </c>
      <c r="G148" s="126">
        <v>219.76285016961594</v>
      </c>
      <c r="H148" s="126">
        <v>10.548616808141563</v>
      </c>
      <c r="I148" s="114">
        <v>5.0473255982425727E-3</v>
      </c>
      <c r="J148" s="114">
        <v>0</v>
      </c>
      <c r="K148" s="114">
        <v>0.33210462296846893</v>
      </c>
      <c r="L148" s="114">
        <v>0.44700000000000001</v>
      </c>
      <c r="M148" s="114">
        <v>1.89</v>
      </c>
      <c r="N148" s="114">
        <v>0</v>
      </c>
      <c r="O148" s="114">
        <v>0.37299999999999989</v>
      </c>
      <c r="P148" s="114">
        <v>5.6500000000000009E-2</v>
      </c>
      <c r="Q148" s="126">
        <v>163.532318522965</v>
      </c>
      <c r="R148" s="126">
        <v>7.8495512891023198</v>
      </c>
      <c r="S148" s="114">
        <v>3.0984090160010632E-3</v>
      </c>
      <c r="T148" s="114">
        <v>0</v>
      </c>
      <c r="U148" s="114">
        <v>0.16045175468878625</v>
      </c>
      <c r="V148" s="114">
        <v>0.44700000000000012</v>
      </c>
      <c r="W148" s="114">
        <v>1.89</v>
      </c>
      <c r="X148" s="114">
        <v>0</v>
      </c>
      <c r="Y148" s="114">
        <v>0.373</v>
      </c>
      <c r="Z148" s="114">
        <v>4.9501622641790623E-2</v>
      </c>
    </row>
    <row r="149" spans="1:26" ht="13.5" customHeight="1">
      <c r="A149" s="61" t="s">
        <v>104</v>
      </c>
      <c r="B149" s="61" t="s">
        <v>246</v>
      </c>
      <c r="C149" s="60">
        <v>2020</v>
      </c>
      <c r="D149" s="61" t="s">
        <v>102</v>
      </c>
      <c r="E149" s="137">
        <v>132924.63668820719</v>
      </c>
      <c r="F149" s="137">
        <v>4097744.035741928</v>
      </c>
      <c r="G149" s="126">
        <v>332.65699196844355</v>
      </c>
      <c r="H149" s="126">
        <v>15.939623388002605</v>
      </c>
      <c r="I149" s="114">
        <v>6.6998907463868109E-3</v>
      </c>
      <c r="J149" s="114">
        <v>0</v>
      </c>
      <c r="K149" s="114">
        <v>0.49226322424420205</v>
      </c>
      <c r="L149" s="114">
        <v>0.44700000000000006</v>
      </c>
      <c r="M149" s="114">
        <v>1.8900000000000001</v>
      </c>
      <c r="N149" s="114">
        <v>759.41352835970827</v>
      </c>
      <c r="O149" s="114">
        <v>0.37300000000000005</v>
      </c>
      <c r="P149" s="114">
        <v>6.0799563724428879E-2</v>
      </c>
      <c r="Q149" s="126">
        <v>241.39852321906656</v>
      </c>
      <c r="R149" s="126">
        <v>11.566874105856559</v>
      </c>
      <c r="S149" s="114">
        <v>4.2070184033342825E-3</v>
      </c>
      <c r="T149" s="114">
        <v>0</v>
      </c>
      <c r="U149" s="114">
        <v>0.20147894833577296</v>
      </c>
      <c r="V149" s="114">
        <v>0.44699999999999995</v>
      </c>
      <c r="W149" s="114">
        <v>1.8899999999999997</v>
      </c>
      <c r="X149" s="114">
        <v>551.08207157721336</v>
      </c>
      <c r="Y149" s="114">
        <v>0.37299999999999989</v>
      </c>
      <c r="Z149" s="114">
        <v>5.3672608127942154E-2</v>
      </c>
    </row>
    <row r="150" spans="1:26" ht="13.5" customHeight="1">
      <c r="A150" s="61" t="s">
        <v>104</v>
      </c>
      <c r="B150" s="61" t="s">
        <v>246</v>
      </c>
      <c r="C150" s="60">
        <v>2021</v>
      </c>
      <c r="D150" s="61" t="s">
        <v>102</v>
      </c>
      <c r="E150" s="137">
        <v>166918.08453382939</v>
      </c>
      <c r="F150" s="137">
        <v>5187987.5073414436</v>
      </c>
      <c r="G150" s="126">
        <v>331.63215537720509</v>
      </c>
      <c r="H150" s="126">
        <v>15.893489634957254</v>
      </c>
      <c r="I150" s="114">
        <v>6.6073994091565766E-3</v>
      </c>
      <c r="J150" s="114">
        <v>0</v>
      </c>
      <c r="K150" s="114">
        <v>0.48305799258682652</v>
      </c>
      <c r="L150" s="114">
        <v>0.44700000000000006</v>
      </c>
      <c r="M150" s="114">
        <v>1.8900000000000006</v>
      </c>
      <c r="N150" s="114">
        <v>676.20293716835408</v>
      </c>
      <c r="O150" s="114">
        <v>0.37300000000000005</v>
      </c>
      <c r="P150" s="114">
        <v>6.0822211035690403E-2</v>
      </c>
      <c r="Q150" s="126">
        <v>240.62476708706478</v>
      </c>
      <c r="R150" s="126">
        <v>11.531955450044808</v>
      </c>
      <c r="S150" s="114">
        <v>4.1484929303137212E-3</v>
      </c>
      <c r="T150" s="114">
        <v>0</v>
      </c>
      <c r="U150" s="114">
        <v>0.19491248390822927</v>
      </c>
      <c r="V150" s="114">
        <v>0.44700000000000001</v>
      </c>
      <c r="W150" s="114">
        <v>1.8900000000000001</v>
      </c>
      <c r="X150" s="114">
        <v>490.63750791793183</v>
      </c>
      <c r="Y150" s="114">
        <v>0.373</v>
      </c>
      <c r="Z150" s="114">
        <v>5.3644847670402854E-2</v>
      </c>
    </row>
    <row r="151" spans="1:26" ht="13.5" customHeight="1">
      <c r="A151" s="61" t="s">
        <v>104</v>
      </c>
      <c r="B151" s="61" t="s">
        <v>246</v>
      </c>
      <c r="C151" s="60">
        <v>2022</v>
      </c>
      <c r="D151" s="61" t="s">
        <v>102</v>
      </c>
      <c r="E151" s="137">
        <v>152468.23007830451</v>
      </c>
      <c r="F151" s="137">
        <v>4775860.0464530261</v>
      </c>
      <c r="G151" s="126">
        <v>329.84129138517073</v>
      </c>
      <c r="H151" s="126">
        <v>15.809194856540049</v>
      </c>
      <c r="I151" s="114">
        <v>6.5109942544422685E-3</v>
      </c>
      <c r="J151" s="114">
        <v>0</v>
      </c>
      <c r="K151" s="114">
        <v>0.47346323691904663</v>
      </c>
      <c r="L151" s="114">
        <v>0.44700000000000006</v>
      </c>
      <c r="M151" s="114">
        <v>1.8900000000000001</v>
      </c>
      <c r="N151" s="114">
        <v>630.85688192510065</v>
      </c>
      <c r="O151" s="114">
        <v>0.37299999999999994</v>
      </c>
      <c r="P151" s="114">
        <v>6.0845816679325884E-2</v>
      </c>
      <c r="Q151" s="126">
        <v>239.29746308390492</v>
      </c>
      <c r="R151" s="126">
        <v>11.46945613353015</v>
      </c>
      <c r="S151" s="114">
        <v>4.0875979746648377E-3</v>
      </c>
      <c r="T151" s="114">
        <v>0</v>
      </c>
      <c r="U151" s="114">
        <v>0.18808026194602651</v>
      </c>
      <c r="V151" s="114">
        <v>0.44700000000000001</v>
      </c>
      <c r="W151" s="114">
        <v>1.8899999999999997</v>
      </c>
      <c r="X151" s="114">
        <v>457.68208940648793</v>
      </c>
      <c r="Y151" s="114">
        <v>0.37299999999999994</v>
      </c>
      <c r="Z151" s="114">
        <v>5.3617866499324332E-2</v>
      </c>
    </row>
    <row r="152" spans="1:26" ht="13.5" customHeight="1">
      <c r="A152" s="61" t="s">
        <v>104</v>
      </c>
      <c r="B152" s="61" t="s">
        <v>246</v>
      </c>
      <c r="C152" s="60">
        <v>2023</v>
      </c>
      <c r="D152" s="61" t="s">
        <v>102</v>
      </c>
      <c r="E152" s="137">
        <v>138935.94603264029</v>
      </c>
      <c r="F152" s="137">
        <v>4384695.6470585372</v>
      </c>
      <c r="G152" s="126">
        <v>326.9841648814521</v>
      </c>
      <c r="H152" s="126">
        <v>15.673727942449936</v>
      </c>
      <c r="I152" s="114">
        <v>6.4223097455213323E-3</v>
      </c>
      <c r="J152" s="114">
        <v>0</v>
      </c>
      <c r="K152" s="114">
        <v>0.46463688113822704</v>
      </c>
      <c r="L152" s="114">
        <v>0.44700000000000001</v>
      </c>
      <c r="M152" s="114">
        <v>1.89</v>
      </c>
      <c r="N152" s="114">
        <v>585.28052078282133</v>
      </c>
      <c r="O152" s="114">
        <v>0.373</v>
      </c>
      <c r="P152" s="114">
        <v>6.0867531855446758E-2</v>
      </c>
      <c r="Q152" s="126">
        <v>237.19840670896136</v>
      </c>
      <c r="R152" s="126">
        <v>11.36991846833541</v>
      </c>
      <c r="S152" s="114">
        <v>4.0315753109228638E-3</v>
      </c>
      <c r="T152" s="114">
        <v>0</v>
      </c>
      <c r="U152" s="114">
        <v>0.18179391242713239</v>
      </c>
      <c r="V152" s="114">
        <v>0.4469999999999999</v>
      </c>
      <c r="W152" s="114">
        <v>1.89</v>
      </c>
      <c r="X152" s="114">
        <v>424.56981688335964</v>
      </c>
      <c r="Y152" s="114">
        <v>0.37299999999999983</v>
      </c>
      <c r="Z152" s="114">
        <v>5.3592520356165539E-2</v>
      </c>
    </row>
    <row r="153" spans="1:26" ht="13.5" customHeight="1">
      <c r="A153" s="61" t="s">
        <v>104</v>
      </c>
      <c r="B153" s="61" t="s">
        <v>246</v>
      </c>
      <c r="C153" s="60">
        <v>2024</v>
      </c>
      <c r="D153" s="61" t="s">
        <v>102</v>
      </c>
      <c r="E153" s="137">
        <v>125758.83733910424</v>
      </c>
      <c r="F153" s="137">
        <v>3997721.8407563479</v>
      </c>
      <c r="G153" s="126">
        <v>322.7439439962514</v>
      </c>
      <c r="H153" s="126">
        <v>15.471099897392483</v>
      </c>
      <c r="I153" s="114">
        <v>6.335569994051278E-3</v>
      </c>
      <c r="J153" s="114">
        <v>0</v>
      </c>
      <c r="K153" s="114">
        <v>0.45600407800124287</v>
      </c>
      <c r="L153" s="114">
        <v>0.44700000000000001</v>
      </c>
      <c r="M153" s="114">
        <v>1.89</v>
      </c>
      <c r="N153" s="114">
        <v>560.7244602142232</v>
      </c>
      <c r="O153" s="114">
        <v>0.37300000000000005</v>
      </c>
      <c r="P153" s="114">
        <v>6.0888770840730314E-2</v>
      </c>
      <c r="Q153" s="126">
        <v>234.09750245605565</v>
      </c>
      <c r="R153" s="126">
        <v>11.221731386754646</v>
      </c>
      <c r="S153" s="114">
        <v>3.9768057749626001E-3</v>
      </c>
      <c r="T153" s="114">
        <v>0</v>
      </c>
      <c r="U153" s="114">
        <v>0.17564771861560019</v>
      </c>
      <c r="V153" s="114">
        <v>0.44699999999999995</v>
      </c>
      <c r="W153" s="114">
        <v>1.8899999999999997</v>
      </c>
      <c r="X153" s="114">
        <v>406.71311776401336</v>
      </c>
      <c r="Y153" s="114">
        <v>0.373</v>
      </c>
      <c r="Z153" s="114">
        <v>5.3567905911505787E-2</v>
      </c>
    </row>
    <row r="154" spans="1:26" ht="13.5" customHeight="1">
      <c r="A154" s="61" t="s">
        <v>104</v>
      </c>
      <c r="B154" s="61" t="s">
        <v>246</v>
      </c>
      <c r="C154" s="60">
        <v>2025</v>
      </c>
      <c r="D154" s="61" t="s">
        <v>102</v>
      </c>
      <c r="E154" s="137">
        <v>114799.50725847567</v>
      </c>
      <c r="F154" s="137">
        <v>3675165.0117038297</v>
      </c>
      <c r="G154" s="126">
        <v>316.97769084662968</v>
      </c>
      <c r="H154" s="126">
        <v>15.195134284902172</v>
      </c>
      <c r="I154" s="114">
        <v>6.2549178881349766E-3</v>
      </c>
      <c r="J154" s="114">
        <v>0</v>
      </c>
      <c r="K154" s="114">
        <v>0.44797714984940223</v>
      </c>
      <c r="L154" s="114">
        <v>0.44699999999999995</v>
      </c>
      <c r="M154" s="114">
        <v>1.8899999999999997</v>
      </c>
      <c r="N154" s="114">
        <v>538.56314312579718</v>
      </c>
      <c r="O154" s="114">
        <v>0.37299999999999989</v>
      </c>
      <c r="P154" s="114">
        <v>6.0908519212862007E-2</v>
      </c>
      <c r="Q154" s="126">
        <v>229.89120138385258</v>
      </c>
      <c r="R154" s="126">
        <v>11.020421237264088</v>
      </c>
      <c r="S154" s="114">
        <v>3.9258678018616574E-3</v>
      </c>
      <c r="T154" s="114">
        <v>0</v>
      </c>
      <c r="U154" s="114">
        <v>0.16993072527801967</v>
      </c>
      <c r="V154" s="114">
        <v>0.4469999999999999</v>
      </c>
      <c r="W154" s="114">
        <v>1.8899999999999997</v>
      </c>
      <c r="X154" s="114">
        <v>390.59823946461711</v>
      </c>
      <c r="Y154" s="114">
        <v>0.37299999999999994</v>
      </c>
      <c r="Z154" s="114">
        <v>5.3544359385901456E-2</v>
      </c>
    </row>
    <row r="155" spans="1:26" ht="13.5" customHeight="1">
      <c r="A155" s="61" t="s">
        <v>104</v>
      </c>
      <c r="B155" s="61" t="s">
        <v>246</v>
      </c>
      <c r="C155" s="60">
        <v>2026</v>
      </c>
      <c r="D155" s="61" t="s">
        <v>102</v>
      </c>
      <c r="E155" s="137">
        <v>106791.35014523665</v>
      </c>
      <c r="F155" s="137">
        <v>3442337.6184019637</v>
      </c>
      <c r="G155" s="126">
        <v>310.10480025413187</v>
      </c>
      <c r="H155" s="126">
        <v>14.867662464396393</v>
      </c>
      <c r="I155" s="114">
        <v>6.1757919217317872E-3</v>
      </c>
      <c r="J155" s="114">
        <v>0</v>
      </c>
      <c r="K155" s="114">
        <v>0.4401021112493877</v>
      </c>
      <c r="L155" s="114">
        <v>0.44700000000000006</v>
      </c>
      <c r="M155" s="114">
        <v>1.89</v>
      </c>
      <c r="N155" s="114">
        <v>472.53322943671299</v>
      </c>
      <c r="O155" s="114">
        <v>0.37299999999999994</v>
      </c>
      <c r="P155" s="114">
        <v>6.0927893896412545E-2</v>
      </c>
      <c r="Q155" s="126">
        <v>224.88373401515449</v>
      </c>
      <c r="R155" s="126">
        <v>10.781824235969296</v>
      </c>
      <c r="S155" s="114">
        <v>3.8759102463842014E-3</v>
      </c>
      <c r="T155" s="114">
        <v>0</v>
      </c>
      <c r="U155" s="114">
        <v>0.1643233271967208</v>
      </c>
      <c r="V155" s="114">
        <v>0.4469999999999999</v>
      </c>
      <c r="W155" s="114">
        <v>1.8900000000000001</v>
      </c>
      <c r="X155" s="114">
        <v>342.67459579756019</v>
      </c>
      <c r="Y155" s="114">
        <v>0.37299999999999994</v>
      </c>
      <c r="Z155" s="114">
        <v>5.3521301234580175E-2</v>
      </c>
    </row>
    <row r="156" spans="1:26" ht="13.5" customHeight="1">
      <c r="A156" s="61" t="s">
        <v>104</v>
      </c>
      <c r="B156" s="61" t="s">
        <v>246</v>
      </c>
      <c r="C156" s="60">
        <v>2027</v>
      </c>
      <c r="D156" s="61" t="s">
        <v>102</v>
      </c>
      <c r="E156" s="137">
        <v>101812.82654345447</v>
      </c>
      <c r="F156" s="137">
        <v>3303842.7695716252</v>
      </c>
      <c r="G156" s="126">
        <v>302.83695101078115</v>
      </c>
      <c r="H156" s="126">
        <v>14.521066702448195</v>
      </c>
      <c r="I156" s="114">
        <v>6.1057491572321584E-3</v>
      </c>
      <c r="J156" s="114">
        <v>0</v>
      </c>
      <c r="K156" s="114">
        <v>0.43313108139459033</v>
      </c>
      <c r="L156" s="114">
        <v>0.44700000000000006</v>
      </c>
      <c r="M156" s="114">
        <v>1.8900000000000001</v>
      </c>
      <c r="N156" s="114">
        <v>411.01770309671463</v>
      </c>
      <c r="O156" s="114">
        <v>0.37300000000000005</v>
      </c>
      <c r="P156" s="114">
        <v>6.0945044478691333E-2</v>
      </c>
      <c r="Q156" s="126">
        <v>219.59159235244195</v>
      </c>
      <c r="R156" s="126">
        <v>10.529442160884464</v>
      </c>
      <c r="S156" s="114">
        <v>3.8316507900061194E-3</v>
      </c>
      <c r="T156" s="114">
        <v>0</v>
      </c>
      <c r="U156" s="114">
        <v>0.1593545266727267</v>
      </c>
      <c r="V156" s="114">
        <v>0.44700000000000001</v>
      </c>
      <c r="W156" s="114">
        <v>1.89</v>
      </c>
      <c r="X156" s="114">
        <v>298.03507004941952</v>
      </c>
      <c r="Y156" s="114">
        <v>0.373</v>
      </c>
      <c r="Z156" s="114">
        <v>5.3499681788676895E-2</v>
      </c>
    </row>
    <row r="157" spans="1:26" ht="13.5" customHeight="1">
      <c r="A157" s="61" t="s">
        <v>104</v>
      </c>
      <c r="B157" s="61" t="s">
        <v>246</v>
      </c>
      <c r="C157" s="60">
        <v>2028</v>
      </c>
      <c r="D157" s="61" t="s">
        <v>102</v>
      </c>
      <c r="E157" s="137">
        <v>99661.157850238902</v>
      </c>
      <c r="F157" s="137">
        <v>3255125.1035861867</v>
      </c>
      <c r="G157" s="126">
        <v>295.66034236053594</v>
      </c>
      <c r="H157" s="126">
        <v>14.179035607751221</v>
      </c>
      <c r="I157" s="114">
        <v>6.0443847212063003E-3</v>
      </c>
      <c r="J157" s="114">
        <v>0</v>
      </c>
      <c r="K157" s="114">
        <v>0.42702376511981216</v>
      </c>
      <c r="L157" s="114">
        <v>0.44699999999999995</v>
      </c>
      <c r="M157" s="114">
        <v>1.8899999999999997</v>
      </c>
      <c r="N157" s="114">
        <v>344.46561302650002</v>
      </c>
      <c r="O157" s="114">
        <v>0.37299999999999994</v>
      </c>
      <c r="P157" s="114">
        <v>6.0960070096491681E-2</v>
      </c>
      <c r="Q157" s="126">
        <v>214.36723128164877</v>
      </c>
      <c r="R157" s="126">
        <v>10.280447425617428</v>
      </c>
      <c r="S157" s="114">
        <v>3.79283168953032E-3</v>
      </c>
      <c r="T157" s="114">
        <v>0</v>
      </c>
      <c r="U157" s="114">
        <v>0.15499548820836972</v>
      </c>
      <c r="V157" s="114">
        <v>0.44700000000000001</v>
      </c>
      <c r="W157" s="114">
        <v>1.89</v>
      </c>
      <c r="X157" s="114">
        <v>249.75327819306131</v>
      </c>
      <c r="Y157" s="114">
        <v>0.37300000000000005</v>
      </c>
      <c r="Z157" s="114">
        <v>5.3479399136613509E-2</v>
      </c>
    </row>
    <row r="158" spans="1:26" ht="13.5" customHeight="1">
      <c r="A158" s="61" t="s">
        <v>104</v>
      </c>
      <c r="B158" s="61" t="s">
        <v>246</v>
      </c>
      <c r="C158" s="60">
        <v>2029</v>
      </c>
      <c r="D158" s="61" t="s">
        <v>102</v>
      </c>
      <c r="E158" s="137">
        <v>99977.533654354993</v>
      </c>
      <c r="F158" s="137">
        <v>3286255.8337949752</v>
      </c>
      <c r="G158" s="126">
        <v>289.0194746247704</v>
      </c>
      <c r="H158" s="126">
        <v>13.862884214424872</v>
      </c>
      <c r="I158" s="114">
        <v>5.995110115196098E-3</v>
      </c>
      <c r="J158" s="114">
        <v>0</v>
      </c>
      <c r="K158" s="114">
        <v>0.42211969327121573</v>
      </c>
      <c r="L158" s="114">
        <v>0.44700000000000006</v>
      </c>
      <c r="M158" s="114">
        <v>1.89</v>
      </c>
      <c r="N158" s="114">
        <v>273.44780183010295</v>
      </c>
      <c r="O158" s="114">
        <v>0.37300000000000005</v>
      </c>
      <c r="P158" s="114">
        <v>6.0972135413882717E-2</v>
      </c>
      <c r="Q158" s="126">
        <v>209.53285919093295</v>
      </c>
      <c r="R158" s="126">
        <v>10.050290797367415</v>
      </c>
      <c r="S158" s="114">
        <v>3.7615768126821585E-3</v>
      </c>
      <c r="T158" s="114">
        <v>0</v>
      </c>
      <c r="U158" s="114">
        <v>0.15148441300550231</v>
      </c>
      <c r="V158" s="114">
        <v>0.44699999999999995</v>
      </c>
      <c r="W158" s="114">
        <v>1.8899999999999997</v>
      </c>
      <c r="X158" s="114">
        <v>198.24373368377348</v>
      </c>
      <c r="Y158" s="114">
        <v>0.37299999999999989</v>
      </c>
      <c r="Z158" s="114">
        <v>5.3460806071795333E-2</v>
      </c>
    </row>
    <row r="159" spans="1:26" ht="13.5" customHeight="1">
      <c r="A159" s="61" t="s">
        <v>104</v>
      </c>
      <c r="B159" s="61" t="s">
        <v>246</v>
      </c>
      <c r="C159" s="60">
        <v>2030</v>
      </c>
      <c r="D159" s="61" t="s">
        <v>102</v>
      </c>
      <c r="E159" s="137">
        <v>102098.70666672922</v>
      </c>
      <c r="F159" s="137">
        <v>3376798.5621763328</v>
      </c>
      <c r="G159" s="126">
        <v>283.16959852804848</v>
      </c>
      <c r="H159" s="126">
        <v>13.584756548583711</v>
      </c>
      <c r="I159" s="114">
        <v>5.9596707115588754E-3</v>
      </c>
      <c r="J159" s="114">
        <v>0</v>
      </c>
      <c r="K159" s="114">
        <v>0.41859257462368432</v>
      </c>
      <c r="L159" s="114">
        <v>0.44700000000000001</v>
      </c>
      <c r="M159" s="114">
        <v>1.8900000000000001</v>
      </c>
      <c r="N159" s="114">
        <v>200.90288284451191</v>
      </c>
      <c r="O159" s="114">
        <v>0.37300000000000005</v>
      </c>
      <c r="P159" s="114">
        <v>6.098081306120761E-2</v>
      </c>
      <c r="Q159" s="126">
        <v>205.27356316063853</v>
      </c>
      <c r="R159" s="126">
        <v>9.8477781368234716</v>
      </c>
      <c r="S159" s="114">
        <v>3.7389754898839748E-3</v>
      </c>
      <c r="T159" s="114">
        <v>0</v>
      </c>
      <c r="U159" s="114">
        <v>0.14894360587499894</v>
      </c>
      <c r="V159" s="114">
        <v>0.44700000000000001</v>
      </c>
      <c r="W159" s="114">
        <v>1.8899999999999997</v>
      </c>
      <c r="X159" s="114">
        <v>145.63728177427345</v>
      </c>
      <c r="Y159" s="114">
        <v>0.373</v>
      </c>
      <c r="Z159" s="114">
        <v>5.3444206345671146E-2</v>
      </c>
    </row>
    <row r="160" spans="1:26" ht="13.5" customHeight="1">
      <c r="A160" s="61" t="s">
        <v>104</v>
      </c>
      <c r="B160" s="61" t="s">
        <v>246</v>
      </c>
      <c r="C160" s="60">
        <v>2031</v>
      </c>
      <c r="D160" s="61" t="s">
        <v>102</v>
      </c>
      <c r="E160" s="137">
        <v>104775.15923498414</v>
      </c>
      <c r="F160" s="137">
        <v>3486267.4604728343</v>
      </c>
      <c r="G160" s="126">
        <v>278.27547406273112</v>
      </c>
      <c r="H160" s="126">
        <v>13.351163481693265</v>
      </c>
      <c r="I160" s="114">
        <v>5.9343818264519553E-3</v>
      </c>
      <c r="J160" s="114">
        <v>0</v>
      </c>
      <c r="K160" s="114">
        <v>0.4160756897700631</v>
      </c>
      <c r="L160" s="114">
        <v>0.44699999999999995</v>
      </c>
      <c r="M160" s="114">
        <v>1.8899999999999995</v>
      </c>
      <c r="N160" s="114">
        <v>164.85586101278281</v>
      </c>
      <c r="O160" s="114">
        <v>0.37299999999999994</v>
      </c>
      <c r="P160" s="114">
        <v>6.0987005265468297E-2</v>
      </c>
      <c r="Q160" s="126">
        <v>201.70847553730073</v>
      </c>
      <c r="R160" s="126">
        <v>9.6776147506788224</v>
      </c>
      <c r="S160" s="114">
        <v>3.7227248764254276E-3</v>
      </c>
      <c r="T160" s="114">
        <v>0</v>
      </c>
      <c r="U160" s="114">
        <v>0.14711493933723352</v>
      </c>
      <c r="V160" s="114">
        <v>0.44700000000000006</v>
      </c>
      <c r="W160" s="114">
        <v>1.8900000000000003</v>
      </c>
      <c r="X160" s="114">
        <v>119.496065976628</v>
      </c>
      <c r="Y160" s="114">
        <v>0.37300000000000005</v>
      </c>
      <c r="Z160" s="114">
        <v>5.3429144626229934E-2</v>
      </c>
    </row>
    <row r="161" spans="1:26" ht="13.5" customHeight="1">
      <c r="A161" s="61" t="s">
        <v>104</v>
      </c>
      <c r="B161" s="61" t="s">
        <v>246</v>
      </c>
      <c r="C161" s="60">
        <v>2032</v>
      </c>
      <c r="D161" s="61" t="s">
        <v>102</v>
      </c>
      <c r="E161" s="137">
        <v>107234.49963805062</v>
      </c>
      <c r="F161" s="137">
        <v>3589061.4218174177</v>
      </c>
      <c r="G161" s="126">
        <v>274.19053579846121</v>
      </c>
      <c r="H161" s="126">
        <v>13.156172571160583</v>
      </c>
      <c r="I161" s="114">
        <v>5.9176164742119012E-3</v>
      </c>
      <c r="J161" s="114">
        <v>0</v>
      </c>
      <c r="K161" s="114">
        <v>0.41440711241126643</v>
      </c>
      <c r="L161" s="114">
        <v>0.44699999999999995</v>
      </c>
      <c r="M161" s="114">
        <v>1.89</v>
      </c>
      <c r="N161" s="114">
        <v>135.30540956269439</v>
      </c>
      <c r="O161" s="114">
        <v>0.37299999999999989</v>
      </c>
      <c r="P161" s="114">
        <v>6.0991110408306098E-2</v>
      </c>
      <c r="Q161" s="126">
        <v>198.73129188298654</v>
      </c>
      <c r="R161" s="126">
        <v>9.5354975097463885</v>
      </c>
      <c r="S161" s="114">
        <v>3.7118121969487508E-3</v>
      </c>
      <c r="T161" s="114">
        <v>0</v>
      </c>
      <c r="U161" s="114">
        <v>0.14588498623953536</v>
      </c>
      <c r="V161" s="114">
        <v>0.4469999999999999</v>
      </c>
      <c r="W161" s="114">
        <v>1.8899999999999997</v>
      </c>
      <c r="X161" s="114">
        <v>98.068369730002033</v>
      </c>
      <c r="Y161" s="114">
        <v>0.373</v>
      </c>
      <c r="Z161" s="114">
        <v>5.3415545948603121E-2</v>
      </c>
    </row>
    <row r="162" spans="1:26" ht="13.5" customHeight="1">
      <c r="A162" s="61" t="s">
        <v>104</v>
      </c>
      <c r="B162" s="61" t="s">
        <v>246</v>
      </c>
      <c r="C162" s="60">
        <v>2033</v>
      </c>
      <c r="D162" s="61" t="s">
        <v>102</v>
      </c>
      <c r="E162" s="137">
        <v>109438.57103311528</v>
      </c>
      <c r="F162" s="137">
        <v>3683606.3282448039</v>
      </c>
      <c r="G162" s="126">
        <v>270.7249949293228</v>
      </c>
      <c r="H162" s="126">
        <v>12.990979476115124</v>
      </c>
      <c r="I162" s="114">
        <v>5.9063957134419323E-3</v>
      </c>
      <c r="J162" s="114">
        <v>0</v>
      </c>
      <c r="K162" s="114">
        <v>0.41329036239604672</v>
      </c>
      <c r="L162" s="114">
        <v>0.44700000000000001</v>
      </c>
      <c r="M162" s="114">
        <v>1.89</v>
      </c>
      <c r="N162" s="114">
        <v>103.93913541208261</v>
      </c>
      <c r="O162" s="114">
        <v>0.373</v>
      </c>
      <c r="P162" s="114">
        <v>6.099385790952469E-2</v>
      </c>
      <c r="Q162" s="126">
        <v>196.20460785763191</v>
      </c>
      <c r="R162" s="126">
        <v>9.4150524759013869</v>
      </c>
      <c r="S162" s="114">
        <v>3.7043887281810301E-3</v>
      </c>
      <c r="T162" s="114">
        <v>0</v>
      </c>
      <c r="U162" s="114">
        <v>0.14504664450702018</v>
      </c>
      <c r="V162" s="114">
        <v>0.44700000000000001</v>
      </c>
      <c r="W162" s="114">
        <v>1.8900000000000001</v>
      </c>
      <c r="X162" s="114">
        <v>75.328609055521369</v>
      </c>
      <c r="Y162" s="114">
        <v>0.373</v>
      </c>
      <c r="Z162" s="114">
        <v>5.340334277455553E-2</v>
      </c>
    </row>
    <row r="163" spans="1:26" ht="13.5" customHeight="1">
      <c r="A163" s="61" t="s">
        <v>104</v>
      </c>
      <c r="B163" s="61" t="s">
        <v>246</v>
      </c>
      <c r="C163" s="60">
        <v>2034</v>
      </c>
      <c r="D163" s="61" t="s">
        <v>102</v>
      </c>
      <c r="E163" s="137">
        <v>111338.73991468076</v>
      </c>
      <c r="F163" s="137">
        <v>3768130.2195896809</v>
      </c>
      <c r="G163" s="126">
        <v>267.70829962737645</v>
      </c>
      <c r="H163" s="126">
        <v>12.846863170281363</v>
      </c>
      <c r="I163" s="114">
        <v>5.8984658283324585E-3</v>
      </c>
      <c r="J163" s="114">
        <v>0</v>
      </c>
      <c r="K163" s="114">
        <v>0.41250113789529841</v>
      </c>
      <c r="L163" s="114">
        <v>0.44699999999999995</v>
      </c>
      <c r="M163" s="114">
        <v>1.89</v>
      </c>
      <c r="N163" s="114">
        <v>85.30033537479548</v>
      </c>
      <c r="O163" s="114">
        <v>0.37299999999999994</v>
      </c>
      <c r="P163" s="114">
        <v>6.099579961111231E-2</v>
      </c>
      <c r="Q163" s="126">
        <v>194.00454304454874</v>
      </c>
      <c r="R163" s="126">
        <v>9.3099460210063878</v>
      </c>
      <c r="S163" s="114">
        <v>3.6990451458894158E-3</v>
      </c>
      <c r="T163" s="114">
        <v>0</v>
      </c>
      <c r="U163" s="114">
        <v>0.14444186907464232</v>
      </c>
      <c r="V163" s="114">
        <v>0.4469999999999999</v>
      </c>
      <c r="W163" s="114">
        <v>1.8899999999999995</v>
      </c>
      <c r="X163" s="114">
        <v>61.815986314089045</v>
      </c>
      <c r="Y163" s="114">
        <v>0.37299999999999994</v>
      </c>
      <c r="Z163" s="114">
        <v>5.3392200908130835E-2</v>
      </c>
    </row>
    <row r="164" spans="1:26" ht="13.5" customHeight="1">
      <c r="A164" s="61" t="s">
        <v>104</v>
      </c>
      <c r="B164" s="61" t="s">
        <v>246</v>
      </c>
      <c r="C164" s="60">
        <v>2035</v>
      </c>
      <c r="D164" s="61" t="s">
        <v>102</v>
      </c>
      <c r="E164" s="137">
        <v>113123.55951524994</v>
      </c>
      <c r="F164" s="137">
        <v>3849023.5008885004</v>
      </c>
      <c r="G164" s="126">
        <v>264.99644035925462</v>
      </c>
      <c r="H164" s="126">
        <v>12.717348609336987</v>
      </c>
      <c r="I164" s="114">
        <v>5.8937459157347239E-3</v>
      </c>
      <c r="J164" s="114">
        <v>0</v>
      </c>
      <c r="K164" s="114">
        <v>0.41203138699574582</v>
      </c>
      <c r="L164" s="114">
        <v>0.44699999999999995</v>
      </c>
      <c r="M164" s="114">
        <v>1.8899999999999997</v>
      </c>
      <c r="N164" s="114">
        <v>67.488218877715227</v>
      </c>
      <c r="O164" s="114">
        <v>0.37299999999999994</v>
      </c>
      <c r="P164" s="114">
        <v>6.0996955322911148E-2</v>
      </c>
      <c r="Q164" s="126">
        <v>192.02623906669351</v>
      </c>
      <c r="R164" s="126">
        <v>9.2154619927736743</v>
      </c>
      <c r="S164" s="114">
        <v>3.6957182541493615E-3</v>
      </c>
      <c r="T164" s="114">
        <v>0</v>
      </c>
      <c r="U164" s="114">
        <v>0.14406343114796077</v>
      </c>
      <c r="V164" s="114">
        <v>0.4469999999999999</v>
      </c>
      <c r="W164" s="114">
        <v>1.8900000000000001</v>
      </c>
      <c r="X164" s="114">
        <v>48.904463904603098</v>
      </c>
      <c r="Y164" s="114">
        <v>0.37300000000000005</v>
      </c>
      <c r="Z164" s="114">
        <v>5.3381804302083481E-2</v>
      </c>
    </row>
    <row r="165" spans="1:26" ht="13.5" customHeight="1">
      <c r="A165" s="61" t="s">
        <v>104</v>
      </c>
      <c r="B165" s="61" t="s">
        <v>246</v>
      </c>
      <c r="C165" s="60">
        <v>2036</v>
      </c>
      <c r="D165" s="61" t="s">
        <v>102</v>
      </c>
      <c r="E165" s="137">
        <v>114796.10909001327</v>
      </c>
      <c r="F165" s="137">
        <v>3926360.8294149558</v>
      </c>
      <c r="G165" s="126">
        <v>262.49775332575359</v>
      </c>
      <c r="H165" s="126">
        <v>12.598122409675964</v>
      </c>
      <c r="I165" s="114">
        <v>5.8902054753321225E-3</v>
      </c>
      <c r="J165" s="114">
        <v>0</v>
      </c>
      <c r="K165" s="114">
        <v>0.41167902346580842</v>
      </c>
      <c r="L165" s="114">
        <v>0.4469999999999999</v>
      </c>
      <c r="M165" s="114">
        <v>1.89</v>
      </c>
      <c r="N165" s="114">
        <v>48.149941117370126</v>
      </c>
      <c r="O165" s="114">
        <v>0.37299999999999989</v>
      </c>
      <c r="P165" s="114">
        <v>6.0997822230647619E-2</v>
      </c>
      <c r="Q165" s="126">
        <v>190.20305050888078</v>
      </c>
      <c r="R165" s="126">
        <v>9.128464082627902</v>
      </c>
      <c r="S165" s="114">
        <v>3.6931380386973716E-3</v>
      </c>
      <c r="T165" s="114">
        <v>0</v>
      </c>
      <c r="U165" s="114">
        <v>0.14376886594959612</v>
      </c>
      <c r="V165" s="114">
        <v>0.44700000000000001</v>
      </c>
      <c r="W165" s="114">
        <v>1.89</v>
      </c>
      <c r="X165" s="114">
        <v>34.888929776787805</v>
      </c>
      <c r="Y165" s="114">
        <v>0.37299999999999994</v>
      </c>
      <c r="Z165" s="114">
        <v>5.3371822944540494E-2</v>
      </c>
    </row>
    <row r="166" spans="1:26" ht="13.5" customHeight="1">
      <c r="A166" s="61" t="s">
        <v>104</v>
      </c>
      <c r="B166" s="61" t="s">
        <v>246</v>
      </c>
      <c r="C166" s="60">
        <v>2037</v>
      </c>
      <c r="D166" s="61" t="s">
        <v>102</v>
      </c>
      <c r="E166" s="137">
        <v>116211.9347785454</v>
      </c>
      <c r="F166" s="137">
        <v>3995103.5088735241</v>
      </c>
      <c r="G166" s="126">
        <v>260.15481359247218</v>
      </c>
      <c r="H166" s="126">
        <v>12.486302237425486</v>
      </c>
      <c r="I166" s="114">
        <v>5.8877008306170795E-3</v>
      </c>
      <c r="J166" s="114">
        <v>0</v>
      </c>
      <c r="K166" s="114">
        <v>0.41142974785241809</v>
      </c>
      <c r="L166" s="114">
        <v>0.4469999999999999</v>
      </c>
      <c r="M166" s="114">
        <v>1.89</v>
      </c>
      <c r="N166" s="114">
        <v>30.71189582655089</v>
      </c>
      <c r="O166" s="114">
        <v>0.373</v>
      </c>
      <c r="P166" s="114">
        <v>6.099843551476869E-2</v>
      </c>
      <c r="Q166" s="126">
        <v>188.49334725867504</v>
      </c>
      <c r="R166" s="126">
        <v>9.0468627934083194</v>
      </c>
      <c r="S166" s="114">
        <v>3.6912153179553303E-3</v>
      </c>
      <c r="T166" s="114">
        <v>0</v>
      </c>
      <c r="U166" s="114">
        <v>0.1435481877447124</v>
      </c>
      <c r="V166" s="114">
        <v>0.44699999999999995</v>
      </c>
      <c r="W166" s="114">
        <v>1.8899999999999997</v>
      </c>
      <c r="X166" s="114">
        <v>22.252088919925409</v>
      </c>
      <c r="Y166" s="114">
        <v>0.373</v>
      </c>
      <c r="Z166" s="114">
        <v>5.336225600823935E-2</v>
      </c>
    </row>
    <row r="167" spans="1:26" ht="13.5" customHeight="1">
      <c r="A167" s="61" t="s">
        <v>104</v>
      </c>
      <c r="B167" s="61" t="s">
        <v>246</v>
      </c>
      <c r="C167" s="60">
        <v>2038</v>
      </c>
      <c r="D167" s="61" t="s">
        <v>102</v>
      </c>
      <c r="E167" s="137">
        <v>117456.12621640731</v>
      </c>
      <c r="F167" s="137">
        <v>4058063.8771705348</v>
      </c>
      <c r="G167" s="126">
        <v>257.92375407061877</v>
      </c>
      <c r="H167" s="126">
        <v>12.379916396083631</v>
      </c>
      <c r="I167" s="114">
        <v>5.8858629839263739E-3</v>
      </c>
      <c r="J167" s="114">
        <v>0</v>
      </c>
      <c r="K167" s="114">
        <v>0.4112468355381913</v>
      </c>
      <c r="L167" s="114">
        <v>0.44700000000000001</v>
      </c>
      <c r="M167" s="114">
        <v>1.89</v>
      </c>
      <c r="N167" s="114">
        <v>11.530392480132146</v>
      </c>
      <c r="O167" s="114">
        <v>0.37300000000000011</v>
      </c>
      <c r="P167" s="114">
        <v>6.0998885527573168E-2</v>
      </c>
      <c r="Q167" s="126">
        <v>186.86527949655695</v>
      </c>
      <c r="R167" s="126">
        <v>8.9692263740267215</v>
      </c>
      <c r="S167" s="114">
        <v>3.689719057896142E-3</v>
      </c>
      <c r="T167" s="114">
        <v>0</v>
      </c>
      <c r="U167" s="114">
        <v>0.14337547868197542</v>
      </c>
      <c r="V167" s="114">
        <v>0.44700000000000012</v>
      </c>
      <c r="W167" s="114">
        <v>1.8900000000000001</v>
      </c>
      <c r="X167" s="114">
        <v>8.3537478789757404</v>
      </c>
      <c r="Y167" s="114">
        <v>0.373</v>
      </c>
      <c r="Z167" s="114">
        <v>5.3353038487515193E-2</v>
      </c>
    </row>
    <row r="168" spans="1:26" ht="13.5" customHeight="1">
      <c r="A168" s="61" t="s">
        <v>104</v>
      </c>
      <c r="B168" s="61" t="s">
        <v>246</v>
      </c>
      <c r="C168" s="60">
        <v>2039</v>
      </c>
      <c r="D168" s="61" t="s">
        <v>102</v>
      </c>
      <c r="E168" s="137">
        <v>118559.31586361449</v>
      </c>
      <c r="F168" s="137">
        <v>4116244.2209671163</v>
      </c>
      <c r="G168" s="126">
        <v>255.76949306906428</v>
      </c>
      <c r="H168" s="126">
        <v>12.276935667315085</v>
      </c>
      <c r="I168" s="114">
        <v>5.8845573085626185E-3</v>
      </c>
      <c r="J168" s="114">
        <v>0</v>
      </c>
      <c r="K168" s="114">
        <v>0.41111688775548405</v>
      </c>
      <c r="L168" s="114">
        <v>0.44699999999999995</v>
      </c>
      <c r="M168" s="114">
        <v>1.89</v>
      </c>
      <c r="N168" s="114">
        <v>0</v>
      </c>
      <c r="O168" s="114">
        <v>0.37300000000000005</v>
      </c>
      <c r="P168" s="114">
        <v>6.0999205233583015E-2</v>
      </c>
      <c r="Q168" s="126">
        <v>185.29332490560196</v>
      </c>
      <c r="R168" s="126">
        <v>8.8940795954688934</v>
      </c>
      <c r="S168" s="114">
        <v>3.6885627719293141E-3</v>
      </c>
      <c r="T168" s="114">
        <v>0</v>
      </c>
      <c r="U168" s="114">
        <v>0.14324100809734017</v>
      </c>
      <c r="V168" s="114">
        <v>0.44700000000000001</v>
      </c>
      <c r="W168" s="114">
        <v>1.89</v>
      </c>
      <c r="X168" s="114">
        <v>0</v>
      </c>
      <c r="Y168" s="114">
        <v>0.37299999999999994</v>
      </c>
      <c r="Z168" s="114">
        <v>5.3344091544272373E-2</v>
      </c>
    </row>
    <row r="169" spans="1:26" ht="13.5" customHeight="1">
      <c r="A169" s="61" t="s">
        <v>104</v>
      </c>
      <c r="B169" s="61" t="s">
        <v>246</v>
      </c>
      <c r="C169" s="60">
        <v>2040</v>
      </c>
      <c r="D169" s="61" t="s">
        <v>102</v>
      </c>
      <c r="E169" s="137">
        <v>119557.43285531725</v>
      </c>
      <c r="F169" s="137">
        <v>4170845.2578048282</v>
      </c>
      <c r="G169" s="126">
        <v>253.6730424014473</v>
      </c>
      <c r="H169" s="126">
        <v>12.176306035269471</v>
      </c>
      <c r="I169" s="114">
        <v>5.8836279399126171E-3</v>
      </c>
      <c r="J169" s="114">
        <v>0</v>
      </c>
      <c r="K169" s="114">
        <v>0.41102439202588859</v>
      </c>
      <c r="L169" s="114">
        <v>0.44699999999999995</v>
      </c>
      <c r="M169" s="114">
        <v>1.8900000000000001</v>
      </c>
      <c r="N169" s="114">
        <v>0</v>
      </c>
      <c r="O169" s="114">
        <v>0.37299999999999994</v>
      </c>
      <c r="P169" s="114">
        <v>6.0999432797609242E-2</v>
      </c>
      <c r="Q169" s="126">
        <v>183.76364986708037</v>
      </c>
      <c r="R169" s="126">
        <v>8.8206551936198565</v>
      </c>
      <c r="S169" s="114">
        <v>3.6876474430208891E-3</v>
      </c>
      <c r="T169" s="114">
        <v>0</v>
      </c>
      <c r="U169" s="114">
        <v>0.143133647848708</v>
      </c>
      <c r="V169" s="114">
        <v>0.44699999999999995</v>
      </c>
      <c r="W169" s="114">
        <v>1.8899999999999997</v>
      </c>
      <c r="X169" s="114">
        <v>0</v>
      </c>
      <c r="Y169" s="114">
        <v>0.37299999999999994</v>
      </c>
      <c r="Z169" s="114">
        <v>5.3335350876974733E-2</v>
      </c>
    </row>
    <row r="170" spans="1:26" ht="13.5" customHeight="1">
      <c r="A170" s="61" t="s">
        <v>104</v>
      </c>
      <c r="B170" s="61" t="s">
        <v>247</v>
      </c>
      <c r="C170" s="60">
        <v>2020</v>
      </c>
      <c r="D170" s="61" t="s">
        <v>102</v>
      </c>
      <c r="E170" s="137">
        <v>56326.415540260583</v>
      </c>
      <c r="F170" s="137">
        <v>1736406.7270405509</v>
      </c>
      <c r="G170" s="126">
        <v>364.14788867380389</v>
      </c>
      <c r="H170" s="126">
        <v>17.448544125437614</v>
      </c>
      <c r="I170" s="114">
        <v>6.2455667030052618E-3</v>
      </c>
      <c r="J170" s="114">
        <v>0</v>
      </c>
      <c r="K170" s="114">
        <v>0.39875626903349393</v>
      </c>
      <c r="L170" s="114">
        <v>0.44699999999999995</v>
      </c>
      <c r="M170" s="114">
        <v>1.89</v>
      </c>
      <c r="N170" s="114">
        <v>831.30323323775076</v>
      </c>
      <c r="O170" s="114">
        <v>0.37299999999999994</v>
      </c>
      <c r="P170" s="114">
        <v>6.1000000000000006E-2</v>
      </c>
      <c r="Q170" s="126">
        <v>264.36729289516256</v>
      </c>
      <c r="R170" s="126">
        <v>12.667447811391284</v>
      </c>
      <c r="S170" s="114">
        <v>3.9742443065201895E-3</v>
      </c>
      <c r="T170" s="114">
        <v>0</v>
      </c>
      <c r="U170" s="114">
        <v>0.15355953453415958</v>
      </c>
      <c r="V170" s="114">
        <v>0.44699999999999995</v>
      </c>
      <c r="W170" s="114">
        <v>1.89</v>
      </c>
      <c r="X170" s="114">
        <v>603.51684626386771</v>
      </c>
      <c r="Y170" s="114">
        <v>0.373</v>
      </c>
      <c r="Z170" s="114">
        <v>5.3572575175436669E-2</v>
      </c>
    </row>
    <row r="171" spans="1:26" ht="13.5" customHeight="1">
      <c r="A171" s="61" t="s">
        <v>104</v>
      </c>
      <c r="B171" s="61" t="s">
        <v>247</v>
      </c>
      <c r="C171" s="60">
        <v>2021</v>
      </c>
      <c r="D171" s="61" t="s">
        <v>102</v>
      </c>
      <c r="E171" s="137">
        <v>151913.24398150737</v>
      </c>
      <c r="F171" s="137">
        <v>4721621.4718546178</v>
      </c>
      <c r="G171" s="126">
        <v>357.66376182834637</v>
      </c>
      <c r="H171" s="126">
        <v>17.141055833240745</v>
      </c>
      <c r="I171" s="114">
        <v>6.24556670300526E-3</v>
      </c>
      <c r="J171" s="114">
        <v>0</v>
      </c>
      <c r="K171" s="114">
        <v>0.39875626903349398</v>
      </c>
      <c r="L171" s="114">
        <v>0.44700000000000006</v>
      </c>
      <c r="M171" s="114">
        <v>1.89</v>
      </c>
      <c r="N171" s="114">
        <v>729.28177302928202</v>
      </c>
      <c r="O171" s="114">
        <v>0.37300000000000005</v>
      </c>
      <c r="P171" s="114">
        <v>6.1000000000000006E-2</v>
      </c>
      <c r="Q171" s="126">
        <v>259.63039524239537</v>
      </c>
      <c r="R171" s="126">
        <v>12.442801244684423</v>
      </c>
      <c r="S171" s="114">
        <v>3.9735757192107934E-3</v>
      </c>
      <c r="T171" s="114">
        <v>0</v>
      </c>
      <c r="U171" s="114">
        <v>0.15348466272433414</v>
      </c>
      <c r="V171" s="114">
        <v>0.44700000000000006</v>
      </c>
      <c r="W171" s="114">
        <v>1.8900000000000006</v>
      </c>
      <c r="X171" s="114">
        <v>529.39026868911344</v>
      </c>
      <c r="Y171" s="114">
        <v>0.373</v>
      </c>
      <c r="Z171" s="114">
        <v>5.3556037820114408E-2</v>
      </c>
    </row>
    <row r="172" spans="1:26" ht="13.5" customHeight="1">
      <c r="A172" s="61" t="s">
        <v>104</v>
      </c>
      <c r="B172" s="61" t="s">
        <v>247</v>
      </c>
      <c r="C172" s="60">
        <v>2022</v>
      </c>
      <c r="D172" s="61" t="s">
        <v>102</v>
      </c>
      <c r="E172" s="137">
        <v>237923.35338581059</v>
      </c>
      <c r="F172" s="137">
        <v>7452625.6189229898</v>
      </c>
      <c r="G172" s="126">
        <v>351.31052630117307</v>
      </c>
      <c r="H172" s="126">
        <v>16.838208891691789</v>
      </c>
      <c r="I172" s="114">
        <v>6.2455667030052609E-3</v>
      </c>
      <c r="J172" s="114">
        <v>0</v>
      </c>
      <c r="K172" s="114">
        <v>0.39875626903349393</v>
      </c>
      <c r="L172" s="114">
        <v>0.44699999999999995</v>
      </c>
      <c r="M172" s="114">
        <v>1.8899999999999997</v>
      </c>
      <c r="N172" s="114">
        <v>671.91909866439539</v>
      </c>
      <c r="O172" s="114">
        <v>0.37299999999999994</v>
      </c>
      <c r="P172" s="114">
        <v>6.1000000000000006E-2</v>
      </c>
      <c r="Q172" s="126">
        <v>254.99182048570216</v>
      </c>
      <c r="R172" s="126">
        <v>12.221682009408919</v>
      </c>
      <c r="S172" s="114">
        <v>3.9729590456415729E-3</v>
      </c>
      <c r="T172" s="114">
        <v>0</v>
      </c>
      <c r="U172" s="114">
        <v>0.15341560447935981</v>
      </c>
      <c r="V172" s="114">
        <v>0.44700000000000001</v>
      </c>
      <c r="W172" s="114">
        <v>1.8900000000000006</v>
      </c>
      <c r="X172" s="114">
        <v>487.69923290218861</v>
      </c>
      <c r="Y172" s="114">
        <v>0.373</v>
      </c>
      <c r="Z172" s="114">
        <v>5.3540784539370487E-2</v>
      </c>
    </row>
    <row r="173" spans="1:26" ht="13.5" customHeight="1">
      <c r="A173" s="61" t="s">
        <v>104</v>
      </c>
      <c r="B173" s="61" t="s">
        <v>247</v>
      </c>
      <c r="C173" s="60">
        <v>2023</v>
      </c>
      <c r="D173" s="61" t="s">
        <v>102</v>
      </c>
      <c r="E173" s="137">
        <v>329749.34669754212</v>
      </c>
      <c r="F173" s="137">
        <v>10406597.9062426</v>
      </c>
      <c r="G173" s="126">
        <v>344.9003532549537</v>
      </c>
      <c r="H173" s="126">
        <v>16.53252629567832</v>
      </c>
      <c r="I173" s="114">
        <v>6.2455667030052618E-3</v>
      </c>
      <c r="J173" s="114">
        <v>0</v>
      </c>
      <c r="K173" s="114">
        <v>0.39875626903349393</v>
      </c>
      <c r="L173" s="114">
        <v>0.44700000000000012</v>
      </c>
      <c r="M173" s="114">
        <v>1.89</v>
      </c>
      <c r="N173" s="114">
        <v>617.34933997315704</v>
      </c>
      <c r="O173" s="114">
        <v>0.373</v>
      </c>
      <c r="P173" s="114">
        <v>6.1000000000000006E-2</v>
      </c>
      <c r="Q173" s="126">
        <v>250.31411266853738</v>
      </c>
      <c r="R173" s="126">
        <v>11.998609484789052</v>
      </c>
      <c r="S173" s="114">
        <v>3.9723711245933961E-3</v>
      </c>
      <c r="T173" s="114">
        <v>0</v>
      </c>
      <c r="U173" s="114">
        <v>0.15334976608803422</v>
      </c>
      <c r="V173" s="114">
        <v>0.44699999999999995</v>
      </c>
      <c r="W173" s="114">
        <v>1.8900000000000001</v>
      </c>
      <c r="X173" s="114">
        <v>448.04608282803656</v>
      </c>
      <c r="Y173" s="114">
        <v>0.373</v>
      </c>
      <c r="Z173" s="114">
        <v>5.352624244570748E-2</v>
      </c>
    </row>
    <row r="174" spans="1:26" ht="13.5" customHeight="1">
      <c r="A174" s="61" t="s">
        <v>104</v>
      </c>
      <c r="B174" s="61" t="s">
        <v>247</v>
      </c>
      <c r="C174" s="60">
        <v>2024</v>
      </c>
      <c r="D174" s="61" t="s">
        <v>102</v>
      </c>
      <c r="E174" s="137">
        <v>423831.46126280376</v>
      </c>
      <c r="F174" s="137">
        <v>13473091.238281775</v>
      </c>
      <c r="G174" s="126">
        <v>338.35518400837032</v>
      </c>
      <c r="H174" s="126">
        <v>16.219442533226623</v>
      </c>
      <c r="I174" s="114">
        <v>6.2455667030052592E-3</v>
      </c>
      <c r="J174" s="114">
        <v>0</v>
      </c>
      <c r="K174" s="114">
        <v>0.39875626903349398</v>
      </c>
      <c r="L174" s="114">
        <v>0.44699999999999995</v>
      </c>
      <c r="M174" s="114">
        <v>1.8899999999999997</v>
      </c>
      <c r="N174" s="114">
        <v>587.84690291812615</v>
      </c>
      <c r="O174" s="114">
        <v>0.37299999999999994</v>
      </c>
      <c r="P174" s="114">
        <v>6.0999999999999992E-2</v>
      </c>
      <c r="Q174" s="126">
        <v>245.54023343912993</v>
      </c>
      <c r="R174" s="126">
        <v>11.770251777086701</v>
      </c>
      <c r="S174" s="114">
        <v>3.9718038993086686E-3</v>
      </c>
      <c r="T174" s="114">
        <v>0</v>
      </c>
      <c r="U174" s="114">
        <v>0.15328624531363497</v>
      </c>
      <c r="V174" s="114">
        <v>0.44700000000000001</v>
      </c>
      <c r="W174" s="114">
        <v>1.89</v>
      </c>
      <c r="X174" s="114">
        <v>426.59333325129586</v>
      </c>
      <c r="Y174" s="114">
        <v>0.37299999999999994</v>
      </c>
      <c r="Z174" s="114">
        <v>5.3512212257055256E-2</v>
      </c>
    </row>
    <row r="175" spans="1:26" ht="13.5" customHeight="1">
      <c r="A175" s="61" t="s">
        <v>104</v>
      </c>
      <c r="B175" s="61" t="s">
        <v>247</v>
      </c>
      <c r="C175" s="60">
        <v>2025</v>
      </c>
      <c r="D175" s="61" t="s">
        <v>102</v>
      </c>
      <c r="E175" s="137">
        <v>516969.48450749554</v>
      </c>
      <c r="F175" s="137">
        <v>16550142.129989319</v>
      </c>
      <c r="G175" s="126">
        <v>331.73911863291215</v>
      </c>
      <c r="H175" s="126">
        <v>15.902760985224047</v>
      </c>
      <c r="I175" s="114">
        <v>6.24556670300526E-3</v>
      </c>
      <c r="J175" s="114">
        <v>0</v>
      </c>
      <c r="K175" s="114">
        <v>0.39875626903349393</v>
      </c>
      <c r="L175" s="114">
        <v>0.44699999999999995</v>
      </c>
      <c r="M175" s="114">
        <v>1.8900000000000001</v>
      </c>
      <c r="N175" s="114">
        <v>563.64364934177354</v>
      </c>
      <c r="O175" s="114">
        <v>0.373</v>
      </c>
      <c r="P175" s="114">
        <v>6.0999999999999992E-2</v>
      </c>
      <c r="Q175" s="126">
        <v>240.71638559499394</v>
      </c>
      <c r="R175" s="126">
        <v>11.539354059658471</v>
      </c>
      <c r="S175" s="114">
        <v>3.9712503375683786E-3</v>
      </c>
      <c r="T175" s="114">
        <v>0</v>
      </c>
      <c r="U175" s="114">
        <v>0.15322425465248546</v>
      </c>
      <c r="V175" s="114">
        <v>0.44700000000000001</v>
      </c>
      <c r="W175" s="114">
        <v>1.8899999999999997</v>
      </c>
      <c r="X175" s="114">
        <v>408.99084374568287</v>
      </c>
      <c r="Y175" s="114">
        <v>0.373</v>
      </c>
      <c r="Z175" s="114">
        <v>5.3498520033072927E-2</v>
      </c>
    </row>
    <row r="176" spans="1:26" ht="13.5" customHeight="1">
      <c r="A176" s="61" t="s">
        <v>104</v>
      </c>
      <c r="B176" s="61" t="s">
        <v>247</v>
      </c>
      <c r="C176" s="60">
        <v>2026</v>
      </c>
      <c r="D176" s="61" t="s">
        <v>102</v>
      </c>
      <c r="E176" s="137">
        <v>609747.39214695652</v>
      </c>
      <c r="F176" s="137">
        <v>19654741.539042003</v>
      </c>
      <c r="G176" s="126">
        <v>325.77190516038576</v>
      </c>
      <c r="H176" s="126">
        <v>15.618806036987285</v>
      </c>
      <c r="I176" s="114">
        <v>6.2455667030052592E-3</v>
      </c>
      <c r="J176" s="114">
        <v>0</v>
      </c>
      <c r="K176" s="114">
        <v>0.39875626903349393</v>
      </c>
      <c r="L176" s="114">
        <v>0.44699999999999995</v>
      </c>
      <c r="M176" s="114">
        <v>1.8899999999999997</v>
      </c>
      <c r="N176" s="114">
        <v>496.40653830264807</v>
      </c>
      <c r="O176" s="114">
        <v>0.373</v>
      </c>
      <c r="P176" s="114">
        <v>6.0999999999999992E-2</v>
      </c>
      <c r="Q176" s="126">
        <v>236.36473024098123</v>
      </c>
      <c r="R176" s="126">
        <v>11.332269042050063</v>
      </c>
      <c r="S176" s="114">
        <v>3.9707095615285591E-3</v>
      </c>
      <c r="T176" s="114">
        <v>0</v>
      </c>
      <c r="U176" s="114">
        <v>0.15316369579915015</v>
      </c>
      <c r="V176" s="114">
        <v>0.44700000000000001</v>
      </c>
      <c r="W176" s="114">
        <v>1.89</v>
      </c>
      <c r="X176" s="114">
        <v>360.16917253192446</v>
      </c>
      <c r="Y176" s="114">
        <v>0.373</v>
      </c>
      <c r="Z176" s="114">
        <v>5.3485144060489244E-2</v>
      </c>
    </row>
    <row r="177" spans="1:26" ht="13.5" customHeight="1">
      <c r="A177" s="61" t="s">
        <v>104</v>
      </c>
      <c r="B177" s="61" t="s">
        <v>247</v>
      </c>
      <c r="C177" s="60">
        <v>2027</v>
      </c>
      <c r="D177" s="61" t="s">
        <v>102</v>
      </c>
      <c r="E177" s="137">
        <v>704086.36481485562</v>
      </c>
      <c r="F177" s="137">
        <v>22847716.977533221</v>
      </c>
      <c r="G177" s="126">
        <v>320.82506087858229</v>
      </c>
      <c r="H177" s="126">
        <v>15.383598643710565</v>
      </c>
      <c r="I177" s="114">
        <v>6.2455667030052592E-3</v>
      </c>
      <c r="J177" s="114">
        <v>0</v>
      </c>
      <c r="K177" s="114">
        <v>0.39875626903349382</v>
      </c>
      <c r="L177" s="114">
        <v>0.44699999999999995</v>
      </c>
      <c r="M177" s="114">
        <v>1.89</v>
      </c>
      <c r="N177" s="114">
        <v>435.43160495458864</v>
      </c>
      <c r="O177" s="114">
        <v>0.37299999999999994</v>
      </c>
      <c r="P177" s="114">
        <v>6.0999999999999992E-2</v>
      </c>
      <c r="Q177" s="126">
        <v>232.75467401784715</v>
      </c>
      <c r="R177" s="126">
        <v>11.160613443765056</v>
      </c>
      <c r="S177" s="114">
        <v>3.9701824171825707E-3</v>
      </c>
      <c r="T177" s="114">
        <v>0</v>
      </c>
      <c r="U177" s="114">
        <v>0.15310466349227178</v>
      </c>
      <c r="V177" s="114">
        <v>0.44700000000000001</v>
      </c>
      <c r="W177" s="114">
        <v>1.8900000000000001</v>
      </c>
      <c r="X177" s="114">
        <v>315.9003258371676</v>
      </c>
      <c r="Y177" s="114">
        <v>0.373</v>
      </c>
      <c r="Z177" s="114">
        <v>5.347210526475802E-2</v>
      </c>
    </row>
    <row r="178" spans="1:26" ht="13.5" customHeight="1">
      <c r="A178" s="61" t="s">
        <v>104</v>
      </c>
      <c r="B178" s="61" t="s">
        <v>247</v>
      </c>
      <c r="C178" s="60">
        <v>2028</v>
      </c>
      <c r="D178" s="61" t="s">
        <v>102</v>
      </c>
      <c r="E178" s="137">
        <v>800418.73727683781</v>
      </c>
      <c r="F178" s="137">
        <v>26143215.484269492</v>
      </c>
      <c r="G178" s="126">
        <v>316.54237663350125</v>
      </c>
      <c r="H178" s="126">
        <v>15.180479038259056</v>
      </c>
      <c r="I178" s="114">
        <v>6.24556670300526E-3</v>
      </c>
      <c r="J178" s="114">
        <v>0</v>
      </c>
      <c r="K178" s="114">
        <v>0.39875626903349398</v>
      </c>
      <c r="L178" s="114">
        <v>0.44700000000000001</v>
      </c>
      <c r="M178" s="114">
        <v>1.89</v>
      </c>
      <c r="N178" s="114">
        <v>368.79468834193705</v>
      </c>
      <c r="O178" s="114">
        <v>0.37299999999999989</v>
      </c>
      <c r="P178" s="114">
        <v>6.1000000000000006E-2</v>
      </c>
      <c r="Q178" s="126">
        <v>229.62750326612547</v>
      </c>
      <c r="R178" s="126">
        <v>11.012287002492469</v>
      </c>
      <c r="S178" s="114">
        <v>3.969666680273912E-3</v>
      </c>
      <c r="T178" s="114">
        <v>0</v>
      </c>
      <c r="U178" s="114">
        <v>0.15304690864828596</v>
      </c>
      <c r="V178" s="114">
        <v>0.44700000000000001</v>
      </c>
      <c r="W178" s="114">
        <v>1.8900000000000001</v>
      </c>
      <c r="X178" s="114">
        <v>267.53259516913988</v>
      </c>
      <c r="Y178" s="114">
        <v>0.37299999999999994</v>
      </c>
      <c r="Z178" s="114">
        <v>5.3459348629399488E-2</v>
      </c>
    </row>
    <row r="179" spans="1:26" ht="13.5" customHeight="1">
      <c r="A179" s="61" t="s">
        <v>104</v>
      </c>
      <c r="B179" s="61" t="s">
        <v>247</v>
      </c>
      <c r="C179" s="60">
        <v>2029</v>
      </c>
      <c r="D179" s="61" t="s">
        <v>102</v>
      </c>
      <c r="E179" s="137">
        <v>898322.23558979575</v>
      </c>
      <c r="F179" s="137">
        <v>29527800.69111174</v>
      </c>
      <c r="G179" s="126">
        <v>312.7421642961952</v>
      </c>
      <c r="H179" s="126">
        <v>15.000748369069319</v>
      </c>
      <c r="I179" s="114">
        <v>6.2455667030052609E-3</v>
      </c>
      <c r="J179" s="114">
        <v>0</v>
      </c>
      <c r="K179" s="114">
        <v>0.39875626903349393</v>
      </c>
      <c r="L179" s="114">
        <v>0.44700000000000001</v>
      </c>
      <c r="M179" s="114">
        <v>1.8900000000000001</v>
      </c>
      <c r="N179" s="114">
        <v>295.89237015052737</v>
      </c>
      <c r="O179" s="114">
        <v>0.373</v>
      </c>
      <c r="P179" s="114">
        <v>6.0999999999999992E-2</v>
      </c>
      <c r="Q179" s="126">
        <v>226.85117504415385</v>
      </c>
      <c r="R179" s="126">
        <v>10.880967718961486</v>
      </c>
      <c r="S179" s="114">
        <v>3.9691595391319707E-3</v>
      </c>
      <c r="T179" s="114">
        <v>0</v>
      </c>
      <c r="U179" s="114">
        <v>0.15299011640200727</v>
      </c>
      <c r="V179" s="114">
        <v>0.44699999999999995</v>
      </c>
      <c r="W179" s="114">
        <v>1.89</v>
      </c>
      <c r="X179" s="114">
        <v>214.62898041363798</v>
      </c>
      <c r="Y179" s="114">
        <v>0.37299999999999994</v>
      </c>
      <c r="Z179" s="114">
        <v>5.3446804608379417E-2</v>
      </c>
    </row>
    <row r="180" spans="1:26" ht="13.5" customHeight="1">
      <c r="A180" s="61" t="s">
        <v>104</v>
      </c>
      <c r="B180" s="61" t="s">
        <v>247</v>
      </c>
      <c r="C180" s="60">
        <v>2030</v>
      </c>
      <c r="D180" s="61" t="s">
        <v>102</v>
      </c>
      <c r="E180" s="137">
        <v>995867.27879247756</v>
      </c>
      <c r="F180" s="137">
        <v>32937177.217355877</v>
      </c>
      <c r="G180" s="126">
        <v>309.3290369789874</v>
      </c>
      <c r="H180" s="126">
        <v>14.839727437587765</v>
      </c>
      <c r="I180" s="114">
        <v>6.24556670300526E-3</v>
      </c>
      <c r="J180" s="114">
        <v>0</v>
      </c>
      <c r="K180" s="114">
        <v>0.39875626903349393</v>
      </c>
      <c r="L180" s="114">
        <v>0.44700000000000006</v>
      </c>
      <c r="M180" s="114">
        <v>1.89</v>
      </c>
      <c r="N180" s="114">
        <v>219.46245500799984</v>
      </c>
      <c r="O180" s="114">
        <v>0.37299999999999994</v>
      </c>
      <c r="P180" s="114">
        <v>6.0999999999999978E-2</v>
      </c>
      <c r="Q180" s="126">
        <v>224.35653476398548</v>
      </c>
      <c r="R180" s="126">
        <v>10.763263149347964</v>
      </c>
      <c r="S180" s="114">
        <v>3.9686644577849534E-3</v>
      </c>
      <c r="T180" s="114">
        <v>0</v>
      </c>
      <c r="U180" s="114">
        <v>0.15293467467294503</v>
      </c>
      <c r="V180" s="114">
        <v>0.44700000000000001</v>
      </c>
      <c r="W180" s="114">
        <v>1.89</v>
      </c>
      <c r="X180" s="114">
        <v>159.17624933393054</v>
      </c>
      <c r="Y180" s="114">
        <v>0.37299999999999994</v>
      </c>
      <c r="Z180" s="114">
        <v>5.3434558883649098E-2</v>
      </c>
    </row>
    <row r="181" spans="1:26" ht="13.5" customHeight="1">
      <c r="A181" s="61" t="s">
        <v>104</v>
      </c>
      <c r="B181" s="61" t="s">
        <v>247</v>
      </c>
      <c r="C181" s="60">
        <v>2031</v>
      </c>
      <c r="D181" s="61" t="s">
        <v>102</v>
      </c>
      <c r="E181" s="137">
        <v>1084566.3396738092</v>
      </c>
      <c r="F181" s="137">
        <v>36087641.062409714</v>
      </c>
      <c r="G181" s="126">
        <v>306.32021315485082</v>
      </c>
      <c r="H181" s="126">
        <v>14.696700301570957</v>
      </c>
      <c r="I181" s="114">
        <v>6.24556670300526E-3</v>
      </c>
      <c r="J181" s="114">
        <v>0</v>
      </c>
      <c r="K181" s="114">
        <v>0.39875626903349387</v>
      </c>
      <c r="L181" s="114">
        <v>0.44700000000000001</v>
      </c>
      <c r="M181" s="114">
        <v>1.8900000000000001</v>
      </c>
      <c r="N181" s="114">
        <v>181.47011573818494</v>
      </c>
      <c r="O181" s="114">
        <v>0.37299999999999994</v>
      </c>
      <c r="P181" s="114">
        <v>6.0999999999999992E-2</v>
      </c>
      <c r="Q181" s="126">
        <v>222.1559762361116</v>
      </c>
      <c r="R181" s="126">
        <v>10.658649552762459</v>
      </c>
      <c r="S181" s="114">
        <v>3.9681812352867557E-3</v>
      </c>
      <c r="T181" s="114">
        <v>0</v>
      </c>
      <c r="U181" s="114">
        <v>0.15288056095813193</v>
      </c>
      <c r="V181" s="114">
        <v>0.44699999999999984</v>
      </c>
      <c r="W181" s="114">
        <v>1.8899999999999997</v>
      </c>
      <c r="X181" s="114">
        <v>131.60956733572385</v>
      </c>
      <c r="Y181" s="114">
        <v>0.37299999999999989</v>
      </c>
      <c r="Z181" s="114">
        <v>5.3422606484852288E-2</v>
      </c>
    </row>
    <row r="182" spans="1:26" ht="13.5" customHeight="1">
      <c r="A182" s="61" t="s">
        <v>104</v>
      </c>
      <c r="B182" s="61" t="s">
        <v>247</v>
      </c>
      <c r="C182" s="60">
        <v>2032</v>
      </c>
      <c r="D182" s="61" t="s">
        <v>102</v>
      </c>
      <c r="E182" s="137">
        <v>1159936.646442228</v>
      </c>
      <c r="F182" s="137">
        <v>38822243.620754123</v>
      </c>
      <c r="G182" s="126">
        <v>303.60352281667593</v>
      </c>
      <c r="H182" s="126">
        <v>14.567462468231895</v>
      </c>
      <c r="I182" s="114">
        <v>6.2455667030052618E-3</v>
      </c>
      <c r="J182" s="114">
        <v>0</v>
      </c>
      <c r="K182" s="114">
        <v>0.39875626903349398</v>
      </c>
      <c r="L182" s="114">
        <v>0.44700000000000006</v>
      </c>
      <c r="M182" s="114">
        <v>1.8900000000000001</v>
      </c>
      <c r="N182" s="114">
        <v>149.81990125866957</v>
      </c>
      <c r="O182" s="114">
        <v>0.37300000000000005</v>
      </c>
      <c r="P182" s="114">
        <v>6.0999999999999992E-2</v>
      </c>
      <c r="Q182" s="126">
        <v>220.16825651912049</v>
      </c>
      <c r="R182" s="126">
        <v>10.564082998058591</v>
      </c>
      <c r="S182" s="114">
        <v>3.9677148472288355E-3</v>
      </c>
      <c r="T182" s="114">
        <v>0</v>
      </c>
      <c r="U182" s="114">
        <v>0.15282833244962324</v>
      </c>
      <c r="V182" s="114">
        <v>0.44699999999999995</v>
      </c>
      <c r="W182" s="114">
        <v>1.8900000000000001</v>
      </c>
      <c r="X182" s="114">
        <v>108.64691603695806</v>
      </c>
      <c r="Y182" s="114">
        <v>0.37299999999999994</v>
      </c>
      <c r="Z182" s="114">
        <v>5.3411070482114083E-2</v>
      </c>
    </row>
    <row r="183" spans="1:26" ht="13.5" customHeight="1">
      <c r="A183" s="61" t="s">
        <v>104</v>
      </c>
      <c r="B183" s="61" t="s">
        <v>247</v>
      </c>
      <c r="C183" s="60">
        <v>2033</v>
      </c>
      <c r="D183" s="61" t="s">
        <v>102</v>
      </c>
      <c r="E183" s="137">
        <v>1223605.4574247692</v>
      </c>
      <c r="F183" s="137">
        <v>41185486.649683036</v>
      </c>
      <c r="G183" s="126">
        <v>301.07400957153146</v>
      </c>
      <c r="H183" s="126">
        <v>14.447303915017333</v>
      </c>
      <c r="I183" s="114">
        <v>6.2455667030052609E-3</v>
      </c>
      <c r="J183" s="114">
        <v>0</v>
      </c>
      <c r="K183" s="114">
        <v>0.39875626903349393</v>
      </c>
      <c r="L183" s="114">
        <v>0.4469999999999999</v>
      </c>
      <c r="M183" s="114">
        <v>1.89</v>
      </c>
      <c r="N183" s="114">
        <v>115.59099763981419</v>
      </c>
      <c r="O183" s="114">
        <v>0.373</v>
      </c>
      <c r="P183" s="114">
        <v>6.1000000000000006E-2</v>
      </c>
      <c r="Q183" s="126">
        <v>218.31764863567022</v>
      </c>
      <c r="R183" s="126">
        <v>10.47616638958708</v>
      </c>
      <c r="S183" s="114">
        <v>3.9672773358652774E-3</v>
      </c>
      <c r="T183" s="114">
        <v>0</v>
      </c>
      <c r="U183" s="114">
        <v>0.1527793377003237</v>
      </c>
      <c r="V183" s="114">
        <v>0.44700000000000001</v>
      </c>
      <c r="W183" s="114">
        <v>1.8900000000000001</v>
      </c>
      <c r="X183" s="114">
        <v>83.818443325908802</v>
      </c>
      <c r="Y183" s="114">
        <v>0.37300000000000005</v>
      </c>
      <c r="Z183" s="114">
        <v>5.3400248737855711E-2</v>
      </c>
    </row>
    <row r="184" spans="1:26" ht="13.5" customHeight="1">
      <c r="A184" s="61" t="s">
        <v>104</v>
      </c>
      <c r="B184" s="61" t="s">
        <v>247</v>
      </c>
      <c r="C184" s="60">
        <v>2034</v>
      </c>
      <c r="D184" s="61" t="s">
        <v>102</v>
      </c>
      <c r="E184" s="137">
        <v>1276842.3871915529</v>
      </c>
      <c r="F184" s="137">
        <v>43213246.247590363</v>
      </c>
      <c r="G184" s="126">
        <v>298.67948355885846</v>
      </c>
      <c r="H184" s="126">
        <v>14.333117286209706</v>
      </c>
      <c r="I184" s="114">
        <v>6.24556670300526E-3</v>
      </c>
      <c r="J184" s="114">
        <v>0</v>
      </c>
      <c r="K184" s="114">
        <v>0.39875626903349393</v>
      </c>
      <c r="L184" s="114">
        <v>0.44700000000000001</v>
      </c>
      <c r="M184" s="114">
        <v>1.8900000000000001</v>
      </c>
      <c r="N184" s="114">
        <v>95.168734598828067</v>
      </c>
      <c r="O184" s="114">
        <v>0.373</v>
      </c>
      <c r="P184" s="114">
        <v>6.1000000000000006E-2</v>
      </c>
      <c r="Q184" s="126">
        <v>216.56616796304922</v>
      </c>
      <c r="R184" s="126">
        <v>10.392639791168252</v>
      </c>
      <c r="S184" s="114">
        <v>3.9668663798520885E-3</v>
      </c>
      <c r="T184" s="114">
        <v>0</v>
      </c>
      <c r="U184" s="114">
        <v>0.15273331675431751</v>
      </c>
      <c r="V184" s="114">
        <v>0.44700000000000006</v>
      </c>
      <c r="W184" s="114">
        <v>1.8900000000000003</v>
      </c>
      <c r="X184" s="114">
        <v>69.004833932288278</v>
      </c>
      <c r="Y184" s="114">
        <v>0.37300000000000005</v>
      </c>
      <c r="Z184" s="114">
        <v>5.3390083834160378E-2</v>
      </c>
    </row>
    <row r="185" spans="1:26" ht="13.5" customHeight="1">
      <c r="A185" s="61" t="s">
        <v>104</v>
      </c>
      <c r="B185" s="61" t="s">
        <v>247</v>
      </c>
      <c r="C185" s="60">
        <v>2035</v>
      </c>
      <c r="D185" s="61" t="s">
        <v>102</v>
      </c>
      <c r="E185" s="137">
        <v>1322476.3181925067</v>
      </c>
      <c r="F185" s="137">
        <v>44997191.123616055</v>
      </c>
      <c r="G185" s="126">
        <v>296.35258688283648</v>
      </c>
      <c r="H185" s="126">
        <v>14.222150129860184</v>
      </c>
      <c r="I185" s="114">
        <v>6.2455667030052618E-3</v>
      </c>
      <c r="J185" s="114">
        <v>0</v>
      </c>
      <c r="K185" s="114">
        <v>0.39875626903349393</v>
      </c>
      <c r="L185" s="114">
        <v>0.44700000000000006</v>
      </c>
      <c r="M185" s="114">
        <v>1.89</v>
      </c>
      <c r="N185" s="114">
        <v>75.473875126064513</v>
      </c>
      <c r="O185" s="114">
        <v>0.373</v>
      </c>
      <c r="P185" s="114">
        <v>6.1000000000000006E-2</v>
      </c>
      <c r="Q185" s="126">
        <v>214.86448040342779</v>
      </c>
      <c r="R185" s="126">
        <v>10.311483797103081</v>
      </c>
      <c r="S185" s="114">
        <v>3.966469573494124E-3</v>
      </c>
      <c r="T185" s="114">
        <v>0</v>
      </c>
      <c r="U185" s="114">
        <v>0.15268888035872125</v>
      </c>
      <c r="V185" s="114">
        <v>0.44699999999999995</v>
      </c>
      <c r="W185" s="114">
        <v>1.8899999999999997</v>
      </c>
      <c r="X185" s="114">
        <v>54.720814599827754</v>
      </c>
      <c r="Y185" s="114">
        <v>0.37299999999999983</v>
      </c>
      <c r="Z185" s="114">
        <v>5.3380268918974939E-2</v>
      </c>
    </row>
    <row r="186" spans="1:26" ht="13.5" customHeight="1">
      <c r="A186" s="61" t="s">
        <v>104</v>
      </c>
      <c r="B186" s="61" t="s">
        <v>247</v>
      </c>
      <c r="C186" s="60">
        <v>2036</v>
      </c>
      <c r="D186" s="61" t="s">
        <v>102</v>
      </c>
      <c r="E186" s="137">
        <v>1361445.4587420162</v>
      </c>
      <c r="F186" s="137">
        <v>46565394.619760364</v>
      </c>
      <c r="G186" s="126">
        <v>294.06802696706438</v>
      </c>
      <c r="H186" s="126">
        <v>14.113282698863781</v>
      </c>
      <c r="I186" s="114">
        <v>6.2455667030052592E-3</v>
      </c>
      <c r="J186" s="114">
        <v>0</v>
      </c>
      <c r="K186" s="114">
        <v>0.39875626903349393</v>
      </c>
      <c r="L186" s="114">
        <v>0.44699999999999995</v>
      </c>
      <c r="M186" s="114">
        <v>1.89</v>
      </c>
      <c r="N186" s="114">
        <v>53.940873792523206</v>
      </c>
      <c r="O186" s="114">
        <v>0.37299999999999994</v>
      </c>
      <c r="P186" s="114">
        <v>6.0999999999999992E-2</v>
      </c>
      <c r="Q186" s="126">
        <v>213.19411011063934</v>
      </c>
      <c r="R186" s="126">
        <v>10.23187993865494</v>
      </c>
      <c r="S186" s="114">
        <v>3.9660836895211958E-3</v>
      </c>
      <c r="T186" s="114">
        <v>0</v>
      </c>
      <c r="U186" s="114">
        <v>0.15264566710739308</v>
      </c>
      <c r="V186" s="114">
        <v>0.44700000000000001</v>
      </c>
      <c r="W186" s="114">
        <v>1.8900000000000001</v>
      </c>
      <c r="X186" s="114">
        <v>39.106177932343797</v>
      </c>
      <c r="Y186" s="114">
        <v>0.373</v>
      </c>
      <c r="Z186" s="114">
        <v>5.3370724166503902E-2</v>
      </c>
    </row>
    <row r="187" spans="1:26" ht="13.5" customHeight="1">
      <c r="A187" s="61" t="s">
        <v>104</v>
      </c>
      <c r="B187" s="61" t="s">
        <v>247</v>
      </c>
      <c r="C187" s="60">
        <v>2037</v>
      </c>
      <c r="D187" s="61" t="s">
        <v>102</v>
      </c>
      <c r="E187" s="137">
        <v>1393320.4099473453</v>
      </c>
      <c r="F187" s="137">
        <v>47899204.753567137</v>
      </c>
      <c r="G187" s="126">
        <v>291.82160118551502</v>
      </c>
      <c r="H187" s="126">
        <v>14.006170639301287</v>
      </c>
      <c r="I187" s="114">
        <v>6.2455667030052592E-3</v>
      </c>
      <c r="J187" s="114">
        <v>0</v>
      </c>
      <c r="K187" s="114">
        <v>0.39875626903349404</v>
      </c>
      <c r="L187" s="114">
        <v>0.44699999999999995</v>
      </c>
      <c r="M187" s="114">
        <v>1.89</v>
      </c>
      <c r="N187" s="114">
        <v>34.450235580058283</v>
      </c>
      <c r="O187" s="114">
        <v>0.373</v>
      </c>
      <c r="P187" s="114">
        <v>6.1000000000000006E-2</v>
      </c>
      <c r="Q187" s="126">
        <v>211.55201945728413</v>
      </c>
      <c r="R187" s="126">
        <v>10.15357900707243</v>
      </c>
      <c r="S187" s="114">
        <v>3.9657094026646121E-3</v>
      </c>
      <c r="T187" s="114">
        <v>0</v>
      </c>
      <c r="U187" s="114">
        <v>0.15260375256017925</v>
      </c>
      <c r="V187" s="114">
        <v>0.44700000000000001</v>
      </c>
      <c r="W187" s="114">
        <v>1.89</v>
      </c>
      <c r="X187" s="114">
        <v>24.974220133578871</v>
      </c>
      <c r="Y187" s="114">
        <v>0.37300000000000005</v>
      </c>
      <c r="Z187" s="114">
        <v>5.3361466266072959E-2</v>
      </c>
    </row>
    <row r="188" spans="1:26" ht="13.5" customHeight="1">
      <c r="A188" s="61" t="s">
        <v>104</v>
      </c>
      <c r="B188" s="61" t="s">
        <v>247</v>
      </c>
      <c r="C188" s="60">
        <v>2038</v>
      </c>
      <c r="D188" s="61" t="s">
        <v>102</v>
      </c>
      <c r="E188" s="137">
        <v>1419613.8080522586</v>
      </c>
      <c r="F188" s="137">
        <v>49047109.755477741</v>
      </c>
      <c r="G188" s="126">
        <v>289.59254022198166</v>
      </c>
      <c r="H188" s="126">
        <v>13.899966095778913</v>
      </c>
      <c r="I188" s="114">
        <v>6.24556670300526E-3</v>
      </c>
      <c r="J188" s="114">
        <v>0</v>
      </c>
      <c r="K188" s="114">
        <v>0.39875626903349393</v>
      </c>
      <c r="L188" s="114">
        <v>0.44699999999999995</v>
      </c>
      <c r="M188" s="114">
        <v>1.8899999999999995</v>
      </c>
      <c r="N188" s="114">
        <v>12.946134643975691</v>
      </c>
      <c r="O188" s="114">
        <v>0.37299999999999994</v>
      </c>
      <c r="P188" s="114">
        <v>6.0999999999999992E-2</v>
      </c>
      <c r="Q188" s="126">
        <v>209.92310974925792</v>
      </c>
      <c r="R188" s="126">
        <v>10.075964339407644</v>
      </c>
      <c r="S188" s="114">
        <v>3.9653459213218126E-3</v>
      </c>
      <c r="T188" s="114">
        <v>0</v>
      </c>
      <c r="U188" s="114">
        <v>0.15256304806939586</v>
      </c>
      <c r="V188" s="114">
        <v>0.44699999999999995</v>
      </c>
      <c r="W188" s="114">
        <v>1.89</v>
      </c>
      <c r="X188" s="114">
        <v>9.384540228877384</v>
      </c>
      <c r="Y188" s="114">
        <v>0.37300000000000005</v>
      </c>
      <c r="Z188" s="114">
        <v>5.3352475637572498E-2</v>
      </c>
    </row>
    <row r="189" spans="1:26" ht="13.5" customHeight="1">
      <c r="A189" s="61" t="s">
        <v>104</v>
      </c>
      <c r="B189" s="61" t="s">
        <v>247</v>
      </c>
      <c r="C189" s="60">
        <v>2039</v>
      </c>
      <c r="D189" s="61" t="s">
        <v>102</v>
      </c>
      <c r="E189" s="137">
        <v>1441558.9104698494</v>
      </c>
      <c r="F189" s="137">
        <v>50049281.165144101</v>
      </c>
      <c r="G189" s="126">
        <v>287.38042270662828</v>
      </c>
      <c r="H189" s="126">
        <v>13.794260289918155</v>
      </c>
      <c r="I189" s="114">
        <v>6.2455667030052609E-3</v>
      </c>
      <c r="J189" s="114">
        <v>0</v>
      </c>
      <c r="K189" s="114">
        <v>0.39875626903349387</v>
      </c>
      <c r="L189" s="114">
        <v>0.44700000000000001</v>
      </c>
      <c r="M189" s="114">
        <v>1.89</v>
      </c>
      <c r="N189" s="114">
        <v>0</v>
      </c>
      <c r="O189" s="114">
        <v>0.37300000000000005</v>
      </c>
      <c r="P189" s="114">
        <v>6.1000000000000006E-2</v>
      </c>
      <c r="Q189" s="126">
        <v>208.30697501503312</v>
      </c>
      <c r="R189" s="126">
        <v>9.9987348007215875</v>
      </c>
      <c r="S189" s="114">
        <v>3.964990726270894E-3</v>
      </c>
      <c r="T189" s="114">
        <v>0</v>
      </c>
      <c r="U189" s="114">
        <v>0.15252327151975228</v>
      </c>
      <c r="V189" s="114">
        <v>0.44699999999999995</v>
      </c>
      <c r="W189" s="114">
        <v>1.89</v>
      </c>
      <c r="X189" s="114">
        <v>0</v>
      </c>
      <c r="Y189" s="114">
        <v>0.37299999999999994</v>
      </c>
      <c r="Z189" s="114">
        <v>5.3343689968620676E-2</v>
      </c>
    </row>
    <row r="190" spans="1:26" ht="13.5" customHeight="1">
      <c r="A190" s="61" t="s">
        <v>104</v>
      </c>
      <c r="B190" s="61" t="s">
        <v>247</v>
      </c>
      <c r="C190" s="60">
        <v>2040</v>
      </c>
      <c r="D190" s="61" t="s">
        <v>102</v>
      </c>
      <c r="E190" s="137">
        <v>1460143.495870813</v>
      </c>
      <c r="F190" s="137">
        <v>50938134.334460109</v>
      </c>
      <c r="G190" s="126">
        <v>285.18369134580365</v>
      </c>
      <c r="H190" s="126">
        <v>13.688817184598571</v>
      </c>
      <c r="I190" s="114">
        <v>6.2455667030052618E-3</v>
      </c>
      <c r="J190" s="114">
        <v>0</v>
      </c>
      <c r="K190" s="114">
        <v>0.39875626903349398</v>
      </c>
      <c r="L190" s="114">
        <v>0.44700000000000006</v>
      </c>
      <c r="M190" s="114">
        <v>1.8900000000000001</v>
      </c>
      <c r="N190" s="114">
        <v>0</v>
      </c>
      <c r="O190" s="114">
        <v>0.37299999999999994</v>
      </c>
      <c r="P190" s="114">
        <v>6.1000000000000006E-2</v>
      </c>
      <c r="Q190" s="126">
        <v>206.70241336507081</v>
      </c>
      <c r="R190" s="126">
        <v>9.921715841523401</v>
      </c>
      <c r="S190" s="114">
        <v>3.9646419938454682E-3</v>
      </c>
      <c r="T190" s="114">
        <v>0</v>
      </c>
      <c r="U190" s="114">
        <v>0.15248421868780423</v>
      </c>
      <c r="V190" s="114">
        <v>0.44699999999999995</v>
      </c>
      <c r="W190" s="114">
        <v>1.8899999999999997</v>
      </c>
      <c r="X190" s="114">
        <v>0</v>
      </c>
      <c r="Y190" s="114">
        <v>0.37299999999999989</v>
      </c>
      <c r="Z190" s="114">
        <v>5.3335064151243318E-2</v>
      </c>
    </row>
    <row r="191" spans="1:26" ht="13.5" customHeight="1">
      <c r="A191" s="61" t="s">
        <v>104</v>
      </c>
      <c r="B191" s="61" t="s">
        <v>34</v>
      </c>
      <c r="C191" s="60">
        <v>2020</v>
      </c>
      <c r="D191" s="61" t="s">
        <v>3</v>
      </c>
      <c r="E191" s="137">
        <v>5989364.1359232906</v>
      </c>
      <c r="F191" s="137">
        <v>40694055.289407231</v>
      </c>
      <c r="G191" s="126">
        <v>97.011729369816649</v>
      </c>
      <c r="H191" s="126">
        <v>4.0932072763597844</v>
      </c>
      <c r="I191" s="114">
        <v>1.1454643378876571E-2</v>
      </c>
      <c r="J191" s="114">
        <v>1.791163170028496E-3</v>
      </c>
      <c r="K191" s="114">
        <v>0.8521978345493828</v>
      </c>
      <c r="L191" s="114">
        <v>2.9366558046861228E-2</v>
      </c>
      <c r="M191" s="114">
        <v>0.24526849708962062</v>
      </c>
      <c r="N191" s="114">
        <v>284.49726287425364</v>
      </c>
      <c r="O191" s="114">
        <v>5.9504207343393841E-3</v>
      </c>
      <c r="P191" s="114">
        <v>1.5688567012832735E-2</v>
      </c>
      <c r="Q191" s="126">
        <v>95.812667903659019</v>
      </c>
      <c r="R191" s="126">
        <v>4.0426153824727127</v>
      </c>
      <c r="S191" s="114">
        <v>8.859805457798655E-3</v>
      </c>
      <c r="T191" s="114">
        <v>1.76902445803219E-3</v>
      </c>
      <c r="U191" s="114">
        <v>0.51033773870718335</v>
      </c>
      <c r="V191" s="114">
        <v>1.8117793020295522E-2</v>
      </c>
      <c r="W191" s="114">
        <v>0.19597255026616653</v>
      </c>
      <c r="X191" s="114">
        <v>280.98088699521514</v>
      </c>
      <c r="Y191" s="114">
        <v>2.6856036501869021E-3</v>
      </c>
      <c r="Z191" s="114">
        <v>1.5672247859228446E-2</v>
      </c>
    </row>
    <row r="192" spans="1:26" ht="13.5" customHeight="1">
      <c r="A192" s="61" t="s">
        <v>104</v>
      </c>
      <c r="B192" s="61" t="s">
        <v>34</v>
      </c>
      <c r="C192" s="60">
        <v>2021</v>
      </c>
      <c r="D192" s="61" t="s">
        <v>3</v>
      </c>
      <c r="E192" s="137">
        <v>6065967.8991429899</v>
      </c>
      <c r="F192" s="137">
        <v>41405847.373507485</v>
      </c>
      <c r="G192" s="126">
        <v>96.329191033396157</v>
      </c>
      <c r="H192" s="126">
        <v>4.0634082308349466</v>
      </c>
      <c r="I192" s="114">
        <v>9.2820093557970714E-3</v>
      </c>
      <c r="J192" s="114">
        <v>1.7755285894828676E-3</v>
      </c>
      <c r="K192" s="114">
        <v>0.70654897769945801</v>
      </c>
      <c r="L192" s="114">
        <v>2.5670906950136605E-2</v>
      </c>
      <c r="M192" s="114">
        <v>0.20876367016776928</v>
      </c>
      <c r="N192" s="114">
        <v>282.03884176415914</v>
      </c>
      <c r="O192" s="114">
        <v>5.0952082315924001E-3</v>
      </c>
      <c r="P192" s="114">
        <v>1.6355566420739182E-2</v>
      </c>
      <c r="Q192" s="126">
        <v>95.107625603685463</v>
      </c>
      <c r="R192" s="126">
        <v>4.0118795200844444</v>
      </c>
      <c r="S192" s="114">
        <v>7.1555877092847504E-3</v>
      </c>
      <c r="T192" s="114">
        <v>1.753012835731512E-3</v>
      </c>
      <c r="U192" s="114">
        <v>0.40203997377415862</v>
      </c>
      <c r="V192" s="114">
        <v>1.5971429599876661E-2</v>
      </c>
      <c r="W192" s="114">
        <v>0.16338646316262206</v>
      </c>
      <c r="X192" s="114">
        <v>278.46226341611418</v>
      </c>
      <c r="Y192" s="114">
        <v>2.365636944050749E-3</v>
      </c>
      <c r="Z192" s="114">
        <v>1.6095108286531917E-2</v>
      </c>
    </row>
    <row r="193" spans="1:26" ht="13.5" customHeight="1">
      <c r="A193" s="61" t="s">
        <v>104</v>
      </c>
      <c r="B193" s="61" t="s">
        <v>34</v>
      </c>
      <c r="C193" s="60">
        <v>2022</v>
      </c>
      <c r="D193" s="61" t="s">
        <v>3</v>
      </c>
      <c r="E193" s="137">
        <v>6160159.1222575065</v>
      </c>
      <c r="F193" s="137">
        <v>42234692.040616393</v>
      </c>
      <c r="G193" s="126">
        <v>95.217064700707439</v>
      </c>
      <c r="H193" s="126">
        <v>4.0175843601011119</v>
      </c>
      <c r="I193" s="114">
        <v>7.453970678135192E-3</v>
      </c>
      <c r="J193" s="114">
        <v>1.7583282557744628E-3</v>
      </c>
      <c r="K193" s="114">
        <v>0.58124919046128753</v>
      </c>
      <c r="L193" s="114">
        <v>2.2675835365827852E-2</v>
      </c>
      <c r="M193" s="114">
        <v>0.17697429771280354</v>
      </c>
      <c r="N193" s="114">
        <v>279.27950213046745</v>
      </c>
      <c r="O193" s="114">
        <v>4.4182668846014074E-3</v>
      </c>
      <c r="P193" s="114">
        <v>1.6910461157593561E-2</v>
      </c>
      <c r="Q193" s="126">
        <v>93.982379323492907</v>
      </c>
      <c r="R193" s="126">
        <v>3.9654881032301965</v>
      </c>
      <c r="S193" s="114">
        <v>5.7191796014893345E-3</v>
      </c>
      <c r="T193" s="114">
        <v>1.7355279080366718E-3</v>
      </c>
      <c r="U193" s="114">
        <v>0.31171768400938926</v>
      </c>
      <c r="V193" s="114">
        <v>1.4231701148533235E-2</v>
      </c>
      <c r="W193" s="114">
        <v>0.13480719314670062</v>
      </c>
      <c r="X193" s="114">
        <v>275.65806810999948</v>
      </c>
      <c r="Y193" s="114">
        <v>2.1134751653158926E-3</v>
      </c>
      <c r="Z193" s="114">
        <v>1.6429615517694566E-2</v>
      </c>
    </row>
    <row r="194" spans="1:26" ht="13.5" customHeight="1">
      <c r="A194" s="61" t="s">
        <v>104</v>
      </c>
      <c r="B194" s="61" t="s">
        <v>34</v>
      </c>
      <c r="C194" s="60">
        <v>2023</v>
      </c>
      <c r="D194" s="61" t="s">
        <v>3</v>
      </c>
      <c r="E194" s="137">
        <v>6262955.4654256906</v>
      </c>
      <c r="F194" s="137">
        <v>43120704.856315814</v>
      </c>
      <c r="G194" s="126">
        <v>93.878695654965512</v>
      </c>
      <c r="H194" s="126">
        <v>3.9611132793855108</v>
      </c>
      <c r="I194" s="114">
        <v>6.0619355573751296E-3</v>
      </c>
      <c r="J194" s="114">
        <v>1.7336132310341082E-3</v>
      </c>
      <c r="K194" s="114">
        <v>0.48453648742096395</v>
      </c>
      <c r="L194" s="114">
        <v>2.0466245456422588E-2</v>
      </c>
      <c r="M194" s="114">
        <v>0.15225215523972546</v>
      </c>
      <c r="N194" s="114">
        <v>275.35395536071013</v>
      </c>
      <c r="O194" s="114">
        <v>3.9278751041984345E-3</v>
      </c>
      <c r="P194" s="114">
        <v>1.7329346657319559E-2</v>
      </c>
      <c r="Q194" s="126">
        <v>92.64154372429104</v>
      </c>
      <c r="R194" s="126">
        <v>3.9089129488736449</v>
      </c>
      <c r="S194" s="114">
        <v>4.6236541776459757E-3</v>
      </c>
      <c r="T194" s="114">
        <v>1.7107673346264797E-3</v>
      </c>
      <c r="U194" s="114">
        <v>0.24343141810535668</v>
      </c>
      <c r="V194" s="114">
        <v>1.2947169635999629E-2</v>
      </c>
      <c r="W194" s="114">
        <v>0.11247241580064662</v>
      </c>
      <c r="X194" s="114">
        <v>271.72528673555831</v>
      </c>
      <c r="Y194" s="114">
        <v>1.931648992158754E-3</v>
      </c>
      <c r="Z194" s="114">
        <v>1.6672389365906301E-2</v>
      </c>
    </row>
    <row r="195" spans="1:26" ht="13.5" customHeight="1">
      <c r="A195" s="61" t="s">
        <v>104</v>
      </c>
      <c r="B195" s="61" t="s">
        <v>34</v>
      </c>
      <c r="C195" s="60">
        <v>2024</v>
      </c>
      <c r="D195" s="61" t="s">
        <v>3</v>
      </c>
      <c r="E195" s="137">
        <v>6369830.2284834189</v>
      </c>
      <c r="F195" s="137">
        <v>44033623.230975531</v>
      </c>
      <c r="G195" s="126">
        <v>92.34668300145519</v>
      </c>
      <c r="H195" s="126">
        <v>3.8964716093700908</v>
      </c>
      <c r="I195" s="114">
        <v>5.0088329445927855E-3</v>
      </c>
      <c r="J195" s="114">
        <v>1.7053222818713876E-3</v>
      </c>
      <c r="K195" s="114">
        <v>0.41073758495439816</v>
      </c>
      <c r="L195" s="114">
        <v>1.8827269650673148E-2</v>
      </c>
      <c r="M195" s="114">
        <v>0.13324120511469964</v>
      </c>
      <c r="N195" s="114">
        <v>270.86043592199593</v>
      </c>
      <c r="O195" s="114">
        <v>3.5699341457516285E-3</v>
      </c>
      <c r="P195" s="114">
        <v>1.7641805849771292E-2</v>
      </c>
      <c r="Q195" s="126">
        <v>91.116543375044643</v>
      </c>
      <c r="R195" s="126">
        <v>3.8445671556952972</v>
      </c>
      <c r="S195" s="114">
        <v>3.794680985469639E-3</v>
      </c>
      <c r="T195" s="114">
        <v>1.6826058783520775E-3</v>
      </c>
      <c r="U195" s="114">
        <v>0.19230676638972669</v>
      </c>
      <c r="V195" s="114">
        <v>1.199463161497237E-2</v>
      </c>
      <c r="W195" s="114">
        <v>9.5229620941120044E-2</v>
      </c>
      <c r="X195" s="114">
        <v>267.25233496346738</v>
      </c>
      <c r="Y195" s="114">
        <v>1.7995305117894525E-3</v>
      </c>
      <c r="Z195" s="114">
        <v>1.6846370439941454E-2</v>
      </c>
    </row>
    <row r="196" spans="1:26" ht="13.5" customHeight="1">
      <c r="A196" s="61" t="s">
        <v>104</v>
      </c>
      <c r="B196" s="61" t="s">
        <v>34</v>
      </c>
      <c r="C196" s="60">
        <v>2025</v>
      </c>
      <c r="D196" s="61" t="s">
        <v>3</v>
      </c>
      <c r="E196" s="137">
        <v>6477586.7065053247</v>
      </c>
      <c r="F196" s="137">
        <v>44951832.179203935</v>
      </c>
      <c r="G196" s="126">
        <v>90.930639775922003</v>
      </c>
      <c r="H196" s="126">
        <v>3.825595995094615</v>
      </c>
      <c r="I196" s="114">
        <v>4.2189046935710061E-3</v>
      </c>
      <c r="J196" s="114">
        <v>1.6454542399509998E-3</v>
      </c>
      <c r="K196" s="114">
        <v>0.35516100671864903</v>
      </c>
      <c r="L196" s="114">
        <v>1.7612290051792392E-2</v>
      </c>
      <c r="M196" s="114">
        <v>0.11880985745466575</v>
      </c>
      <c r="N196" s="114">
        <v>261.62802214483509</v>
      </c>
      <c r="O196" s="114">
        <v>3.3104388966282675E-3</v>
      </c>
      <c r="P196" s="114">
        <v>1.7871544498632617E-2</v>
      </c>
      <c r="Q196" s="126">
        <v>89.711601043278051</v>
      </c>
      <c r="R196" s="126">
        <v>3.7743091053843898</v>
      </c>
      <c r="S196" s="114">
        <v>3.1727660121571425E-3</v>
      </c>
      <c r="T196" s="114">
        <v>1.6233948718850045E-3</v>
      </c>
      <c r="U196" s="114">
        <v>0.15449561301679346</v>
      </c>
      <c r="V196" s="114">
        <v>1.1289284401229654E-2</v>
      </c>
      <c r="W196" s="114">
        <v>8.2095141893520115E-2</v>
      </c>
      <c r="X196" s="114">
        <v>258.12057192425453</v>
      </c>
      <c r="Y196" s="114">
        <v>1.7042704249444745E-3</v>
      </c>
      <c r="Z196" s="114">
        <v>1.6968769064628058E-2</v>
      </c>
    </row>
    <row r="197" spans="1:26" ht="13.5" customHeight="1">
      <c r="A197" s="61" t="s">
        <v>104</v>
      </c>
      <c r="B197" s="61" t="s">
        <v>34</v>
      </c>
      <c r="C197" s="60">
        <v>2026</v>
      </c>
      <c r="D197" s="61" t="s">
        <v>3</v>
      </c>
      <c r="E197" s="137">
        <v>6565811.1879287213</v>
      </c>
      <c r="F197" s="137">
        <v>45733406.755763769</v>
      </c>
      <c r="G197" s="126">
        <v>89.274056146315402</v>
      </c>
      <c r="H197" s="126">
        <v>3.7564422316535113</v>
      </c>
      <c r="I197" s="114">
        <v>3.6304180096338023E-3</v>
      </c>
      <c r="J197" s="114">
        <v>1.6171175902167413E-3</v>
      </c>
      <c r="K197" s="114">
        <v>0.31374585965335039</v>
      </c>
      <c r="L197" s="114">
        <v>1.671478685498104E-2</v>
      </c>
      <c r="M197" s="114">
        <v>0.10798735472770314</v>
      </c>
      <c r="N197" s="114">
        <v>257.10875026138399</v>
      </c>
      <c r="O197" s="114">
        <v>3.1228725729981898E-3</v>
      </c>
      <c r="P197" s="114">
        <v>1.8039243431988469E-2</v>
      </c>
      <c r="Q197" s="126">
        <v>88.073542714857453</v>
      </c>
      <c r="R197" s="126">
        <v>3.7059274511196816</v>
      </c>
      <c r="S197" s="114">
        <v>2.7094294002714871E-3</v>
      </c>
      <c r="T197" s="114">
        <v>1.5953713912525056E-3</v>
      </c>
      <c r="U197" s="114">
        <v>0.12672044653020947</v>
      </c>
      <c r="V197" s="114">
        <v>1.0768658405149477E-2</v>
      </c>
      <c r="W197" s="114">
        <v>7.221621856361006E-2</v>
      </c>
      <c r="X197" s="114">
        <v>253.65127872532784</v>
      </c>
      <c r="Y197" s="114">
        <v>1.6358634178609984E-3</v>
      </c>
      <c r="Z197" s="114">
        <v>1.7054337006687043E-2</v>
      </c>
    </row>
    <row r="198" spans="1:26" ht="13.5" customHeight="1">
      <c r="A198" s="61" t="s">
        <v>104</v>
      </c>
      <c r="B198" s="61" t="s">
        <v>34</v>
      </c>
      <c r="C198" s="60">
        <v>2027</v>
      </c>
      <c r="D198" s="61" t="s">
        <v>3</v>
      </c>
      <c r="E198" s="137">
        <v>6622891.3102170695</v>
      </c>
      <c r="F198" s="137">
        <v>46295881.417261086</v>
      </c>
      <c r="G198" s="126">
        <v>87.781030783295179</v>
      </c>
      <c r="H198" s="126">
        <v>3.694151670345736</v>
      </c>
      <c r="I198" s="114">
        <v>3.1957429883827174E-3</v>
      </c>
      <c r="J198" s="114">
        <v>1.5916862396023613E-3</v>
      </c>
      <c r="K198" s="114">
        <v>0.28317457532240303</v>
      </c>
      <c r="L198" s="114">
        <v>1.6051592932517445E-2</v>
      </c>
      <c r="M198" s="114">
        <v>9.9956001033823808E-2</v>
      </c>
      <c r="N198" s="114">
        <v>253.05187772536496</v>
      </c>
      <c r="O198" s="114">
        <v>2.9874369519119742E-3</v>
      </c>
      <c r="P198" s="114">
        <v>1.8160748244781956E-2</v>
      </c>
      <c r="Q198" s="126">
        <v>86.599996643736532</v>
      </c>
      <c r="R198" s="126">
        <v>3.6444493690574693</v>
      </c>
      <c r="S198" s="114">
        <v>2.3670414440564733E-3</v>
      </c>
      <c r="T198" s="114">
        <v>1.5702711824805459E-3</v>
      </c>
      <c r="U198" s="114">
        <v>0.10644652441347764</v>
      </c>
      <c r="V198" s="114">
        <v>1.0384314674117021E-2</v>
      </c>
      <c r="W198" s="114">
        <v>6.4867297457897405E-2</v>
      </c>
      <c r="X198" s="114">
        <v>249.6472366086426</v>
      </c>
      <c r="Y198" s="114">
        <v>1.5867507804588354E-3</v>
      </c>
      <c r="Z198" s="114">
        <v>1.7113632268540482E-2</v>
      </c>
    </row>
    <row r="199" spans="1:26" ht="13.5" customHeight="1">
      <c r="A199" s="61" t="s">
        <v>104</v>
      </c>
      <c r="B199" s="61" t="s">
        <v>34</v>
      </c>
      <c r="C199" s="60">
        <v>2028</v>
      </c>
      <c r="D199" s="61" t="s">
        <v>3</v>
      </c>
      <c r="E199" s="137">
        <v>6657364.2660751836</v>
      </c>
      <c r="F199" s="137">
        <v>46697083.588562377</v>
      </c>
      <c r="G199" s="126">
        <v>86.6190982689116</v>
      </c>
      <c r="H199" s="126">
        <v>3.6373229269003255</v>
      </c>
      <c r="I199" s="114">
        <v>2.8710805007960082E-3</v>
      </c>
      <c r="J199" s="114">
        <v>1.54658630118975E-3</v>
      </c>
      <c r="K199" s="114">
        <v>0.26051919555822767</v>
      </c>
      <c r="L199" s="114">
        <v>1.5553788296195137E-2</v>
      </c>
      <c r="M199" s="114">
        <v>9.3977905356034189E-2</v>
      </c>
      <c r="N199" s="114">
        <v>246.08247431355525</v>
      </c>
      <c r="O199" s="114">
        <v>2.8879668320194005E-3</v>
      </c>
      <c r="P199" s="114">
        <v>1.8249208703742144E-2</v>
      </c>
      <c r="Q199" s="126">
        <v>85.455344384082082</v>
      </c>
      <c r="R199" s="126">
        <v>3.5884543890010008</v>
      </c>
      <c r="S199" s="114">
        <v>2.1112918675376467E-3</v>
      </c>
      <c r="T199" s="114">
        <v>1.5258074446534463E-3</v>
      </c>
      <c r="U199" s="114">
        <v>9.1545719318318175E-2</v>
      </c>
      <c r="V199" s="114">
        <v>1.009611613738191E-2</v>
      </c>
      <c r="W199" s="114">
        <v>5.9385828392086691E-2</v>
      </c>
      <c r="X199" s="114">
        <v>242.77628155475065</v>
      </c>
      <c r="Y199" s="114">
        <v>1.5509386597034709E-3</v>
      </c>
      <c r="Z199" s="114">
        <v>1.7154813686982302E-2</v>
      </c>
    </row>
    <row r="200" spans="1:26" ht="13.5" customHeight="1">
      <c r="A200" s="61" t="s">
        <v>104</v>
      </c>
      <c r="B200" s="61" t="s">
        <v>34</v>
      </c>
      <c r="C200" s="60">
        <v>2029</v>
      </c>
      <c r="D200" s="61" t="s">
        <v>3</v>
      </c>
      <c r="E200" s="137">
        <v>6664239.4231098453</v>
      </c>
      <c r="F200" s="137">
        <v>46900553.145865008</v>
      </c>
      <c r="G200" s="126">
        <v>85.373216352995215</v>
      </c>
      <c r="H200" s="126">
        <v>3.585456908166476</v>
      </c>
      <c r="I200" s="114">
        <v>2.6291123937772663E-3</v>
      </c>
      <c r="J200" s="114">
        <v>1.5257084782525731E-3</v>
      </c>
      <c r="K200" s="114">
        <v>0.24380784660574764</v>
      </c>
      <c r="L200" s="114">
        <v>1.5175489461712223E-2</v>
      </c>
      <c r="M200" s="114">
        <v>8.9550243110345568E-2</v>
      </c>
      <c r="N200" s="114">
        <v>242.74893443794946</v>
      </c>
      <c r="O200" s="114">
        <v>2.8137550129223032E-3</v>
      </c>
      <c r="P200" s="114">
        <v>1.8313413959141451E-2</v>
      </c>
      <c r="Q200" s="126">
        <v>84.229555895637006</v>
      </c>
      <c r="R200" s="126">
        <v>3.5374260916809264</v>
      </c>
      <c r="S200" s="114">
        <v>1.9207601623858206E-3</v>
      </c>
      <c r="T200" s="114">
        <v>1.5052700722679728E-3</v>
      </c>
      <c r="U200" s="114">
        <v>8.0606493779127847E-2</v>
      </c>
      <c r="V200" s="114">
        <v>9.8774491625588431E-3</v>
      </c>
      <c r="W200" s="114">
        <v>5.5320597332251323E-2</v>
      </c>
      <c r="X200" s="114">
        <v>239.49706729223217</v>
      </c>
      <c r="Y200" s="114">
        <v>1.5243683193774153E-3</v>
      </c>
      <c r="Z200" s="114">
        <v>1.7183244379946352E-2</v>
      </c>
    </row>
    <row r="201" spans="1:26" ht="13.5" customHeight="1">
      <c r="A201" s="61" t="s">
        <v>104</v>
      </c>
      <c r="B201" s="61" t="s">
        <v>34</v>
      </c>
      <c r="C201" s="60">
        <v>2030</v>
      </c>
      <c r="D201" s="61" t="s">
        <v>3</v>
      </c>
      <c r="E201" s="137">
        <v>6636650.3576320307</v>
      </c>
      <c r="F201" s="137">
        <v>46856207.315437444</v>
      </c>
      <c r="G201" s="126">
        <v>84.488449669287192</v>
      </c>
      <c r="H201" s="126">
        <v>3.5383732954051537</v>
      </c>
      <c r="I201" s="114">
        <v>2.4500899127813335E-3</v>
      </c>
      <c r="J201" s="114">
        <v>1.4798189767996539E-3</v>
      </c>
      <c r="K201" s="114">
        <v>0.2316286682933057</v>
      </c>
      <c r="L201" s="114">
        <v>1.4889574237472225E-2</v>
      </c>
      <c r="M201" s="114">
        <v>8.6313732192279488E-2</v>
      </c>
      <c r="N201" s="114">
        <v>235.70258094078747</v>
      </c>
      <c r="O201" s="114">
        <v>2.7589390760143747E-3</v>
      </c>
      <c r="P201" s="114">
        <v>1.8359599969555638E-2</v>
      </c>
      <c r="Q201" s="126">
        <v>83.361208315594226</v>
      </c>
      <c r="R201" s="126">
        <v>3.4911644672280939</v>
      </c>
      <c r="S201" s="114">
        <v>1.7798598445008208E-3</v>
      </c>
      <c r="T201" s="114">
        <v>1.460075294045885E-3</v>
      </c>
      <c r="U201" s="114">
        <v>7.2640377109775139E-2</v>
      </c>
      <c r="V201" s="114">
        <v>9.7123404791372402E-3</v>
      </c>
      <c r="W201" s="114">
        <v>5.2345715528220996E-2</v>
      </c>
      <c r="X201" s="114">
        <v>232.55784698663612</v>
      </c>
      <c r="Y201" s="114">
        <v>1.5048523394114663E-3</v>
      </c>
      <c r="Z201" s="114">
        <v>1.7202551385403039E-2</v>
      </c>
    </row>
    <row r="202" spans="1:26" ht="13.5" customHeight="1">
      <c r="A202" s="61" t="s">
        <v>104</v>
      </c>
      <c r="B202" s="61" t="s">
        <v>34</v>
      </c>
      <c r="C202" s="60">
        <v>2031</v>
      </c>
      <c r="D202" s="61" t="s">
        <v>3</v>
      </c>
      <c r="E202" s="137">
        <v>6570274.2867495082</v>
      </c>
      <c r="F202" s="137">
        <v>46531461.055348612</v>
      </c>
      <c r="G202" s="126">
        <v>83.465963116812333</v>
      </c>
      <c r="H202" s="126">
        <v>3.4957396455489791</v>
      </c>
      <c r="I202" s="114">
        <v>2.3163603340066452E-3</v>
      </c>
      <c r="J202" s="114">
        <v>1.4624799304001632E-3</v>
      </c>
      <c r="K202" s="114">
        <v>0.22266727970792119</v>
      </c>
      <c r="L202" s="114">
        <v>1.4670307728476719E-2</v>
      </c>
      <c r="M202" s="114">
        <v>8.3925691239641206E-2</v>
      </c>
      <c r="N202" s="114">
        <v>232.93592459549424</v>
      </c>
      <c r="O202" s="114">
        <v>2.717605596951E-3</v>
      </c>
      <c r="P202" s="114">
        <v>1.839318193490809E-2</v>
      </c>
      <c r="Q202" s="126">
        <v>82.357706273337428</v>
      </c>
      <c r="R202" s="126">
        <v>3.4493233910601386</v>
      </c>
      <c r="S202" s="114">
        <v>1.6747191049140732E-3</v>
      </c>
      <c r="T202" s="114">
        <v>1.4430611957353232E-3</v>
      </c>
      <c r="U202" s="114">
        <v>6.677289173331219E-2</v>
      </c>
      <c r="V202" s="114">
        <v>9.585810885837558E-3</v>
      </c>
      <c r="W202" s="114">
        <v>5.0148539562672234E-2</v>
      </c>
      <c r="X202" s="114">
        <v>229.84301315130688</v>
      </c>
      <c r="Y202" s="114">
        <v>1.4901792688246731E-3</v>
      </c>
      <c r="Z202" s="114">
        <v>1.7215645080973747E-2</v>
      </c>
    </row>
    <row r="203" spans="1:26" ht="13.5" customHeight="1">
      <c r="A203" s="61" t="s">
        <v>104</v>
      </c>
      <c r="B203" s="61" t="s">
        <v>34</v>
      </c>
      <c r="C203" s="60">
        <v>2032</v>
      </c>
      <c r="D203" s="61" t="s">
        <v>3</v>
      </c>
      <c r="E203" s="137">
        <v>6470836.3944196003</v>
      </c>
      <c r="F203" s="137">
        <v>45964839.06690871</v>
      </c>
      <c r="G203" s="126">
        <v>82.530756378836188</v>
      </c>
      <c r="H203" s="126">
        <v>3.4567570771674148</v>
      </c>
      <c r="I203" s="114">
        <v>2.215587971252644E-3</v>
      </c>
      <c r="J203" s="114">
        <v>1.4466568845194774E-3</v>
      </c>
      <c r="K203" s="114">
        <v>0.21606454162808861</v>
      </c>
      <c r="L203" s="114">
        <v>1.4500307335270638E-2</v>
      </c>
      <c r="M203" s="114">
        <v>8.2162223834839412E-2</v>
      </c>
      <c r="N203" s="114">
        <v>230.41084366325347</v>
      </c>
      <c r="O203" s="114">
        <v>2.6861211558666946E-3</v>
      </c>
      <c r="P203" s="114">
        <v>1.8417670746956223E-2</v>
      </c>
      <c r="Q203" s="126">
        <v>81.440753251415273</v>
      </c>
      <c r="R203" s="126">
        <v>3.4111028727208752</v>
      </c>
      <c r="S203" s="114">
        <v>1.5955561869668558E-3</v>
      </c>
      <c r="T203" s="114">
        <v>1.4275505464993454E-3</v>
      </c>
      <c r="U203" s="114">
        <v>6.2429993074141002E-2</v>
      </c>
      <c r="V203" s="114">
        <v>9.4877492831245136E-3</v>
      </c>
      <c r="W203" s="114">
        <v>4.8524720773888842E-2</v>
      </c>
      <c r="X203" s="114">
        <v>227.36775341176224</v>
      </c>
      <c r="Y203" s="114">
        <v>1.4790240706714229E-3</v>
      </c>
      <c r="Z203" s="114">
        <v>1.7224384886436989E-2</v>
      </c>
    </row>
    <row r="204" spans="1:26" ht="13.5" customHeight="1">
      <c r="A204" s="61" t="s">
        <v>104</v>
      </c>
      <c r="B204" s="61" t="s">
        <v>34</v>
      </c>
      <c r="C204" s="60">
        <v>2033</v>
      </c>
      <c r="D204" s="61" t="s">
        <v>3</v>
      </c>
      <c r="E204" s="137">
        <v>6343122.6453489494</v>
      </c>
      <c r="F204" s="137">
        <v>45188757.093234226</v>
      </c>
      <c r="G204" s="126">
        <v>81.669205658743479</v>
      </c>
      <c r="H204" s="126">
        <v>3.420855523361463</v>
      </c>
      <c r="I204" s="114">
        <v>2.1392319158793777E-3</v>
      </c>
      <c r="J204" s="114">
        <v>1.4321127244873422E-3</v>
      </c>
      <c r="K204" s="114">
        <v>0.21119349688585384</v>
      </c>
      <c r="L204" s="114">
        <v>1.4366402967183802E-2</v>
      </c>
      <c r="M204" s="114">
        <v>8.0859773583786265E-2</v>
      </c>
      <c r="N204" s="114">
        <v>228.08955796767577</v>
      </c>
      <c r="O204" s="114">
        <v>2.6616318113585873E-3</v>
      </c>
      <c r="P204" s="114">
        <v>1.8435628223629319E-2</v>
      </c>
      <c r="Q204" s="126">
        <v>80.596722254915022</v>
      </c>
      <c r="R204" s="126">
        <v>3.3759327064183142</v>
      </c>
      <c r="S204" s="114">
        <v>1.5356801439708391E-3</v>
      </c>
      <c r="T204" s="114">
        <v>1.4133061606541868E-3</v>
      </c>
      <c r="U204" s="114">
        <v>5.9191930897202538E-2</v>
      </c>
      <c r="V204" s="114">
        <v>9.4105278939362481E-3</v>
      </c>
      <c r="W204" s="114">
        <v>4.7325164072455413E-2</v>
      </c>
      <c r="X204" s="114">
        <v>225.09427641040116</v>
      </c>
      <c r="Y204" s="114">
        <v>1.4703332927898315E-3</v>
      </c>
      <c r="Z204" s="114">
        <v>1.7230143824052926E-2</v>
      </c>
    </row>
    <row r="205" spans="1:26" ht="13.5" customHeight="1">
      <c r="A205" s="61" t="s">
        <v>104</v>
      </c>
      <c r="B205" s="61" t="s">
        <v>34</v>
      </c>
      <c r="C205" s="60">
        <v>2034</v>
      </c>
      <c r="D205" s="61" t="s">
        <v>3</v>
      </c>
      <c r="E205" s="137">
        <v>6187754.9538662983</v>
      </c>
      <c r="F205" s="137">
        <v>44206346.777939036</v>
      </c>
      <c r="G205" s="126">
        <v>80.870255702072086</v>
      </c>
      <c r="H205" s="126">
        <v>3.3875116321121181</v>
      </c>
      <c r="I205" s="114">
        <v>2.0808217002228329E-3</v>
      </c>
      <c r="J205" s="114">
        <v>1.4184709129312567E-3</v>
      </c>
      <c r="K205" s="114">
        <v>0.20757074476676637</v>
      </c>
      <c r="L205" s="114">
        <v>1.4259886665225997E-2</v>
      </c>
      <c r="M205" s="114">
        <v>7.988921767607926E-2</v>
      </c>
      <c r="N205" s="114">
        <v>225.91367513235775</v>
      </c>
      <c r="O205" s="114">
        <v>2.6423308049280379E-3</v>
      </c>
      <c r="P205" s="114">
        <v>1.8448884801893873E-2</v>
      </c>
      <c r="Q205" s="126">
        <v>79.814550834131111</v>
      </c>
      <c r="R205" s="126">
        <v>3.3432900269102963</v>
      </c>
      <c r="S205" s="114">
        <v>1.4899751267285553E-3</v>
      </c>
      <c r="T205" s="114">
        <v>1.3999537630247326E-3</v>
      </c>
      <c r="U205" s="114">
        <v>5.6757427222453458E-2</v>
      </c>
      <c r="V205" s="114">
        <v>9.3490939913010614E-3</v>
      </c>
      <c r="W205" s="114">
        <v>4.6430764031677466E-2</v>
      </c>
      <c r="X205" s="114">
        <v>222.96452943594375</v>
      </c>
      <c r="Y205" s="114">
        <v>1.4634487375020286E-3</v>
      </c>
      <c r="Z205" s="114">
        <v>1.7233759205765562E-2</v>
      </c>
    </row>
    <row r="206" spans="1:26" ht="13.5" customHeight="1">
      <c r="A206" s="61" t="s">
        <v>104</v>
      </c>
      <c r="B206" s="61" t="s">
        <v>34</v>
      </c>
      <c r="C206" s="60">
        <v>2035</v>
      </c>
      <c r="D206" s="61" t="s">
        <v>3</v>
      </c>
      <c r="E206" s="137">
        <v>6011864.0146914441</v>
      </c>
      <c r="F206" s="137">
        <v>43067473.273703866</v>
      </c>
      <c r="G206" s="126">
        <v>80.11580511582207</v>
      </c>
      <c r="H206" s="126">
        <v>3.3561498045459808</v>
      </c>
      <c r="I206" s="114">
        <v>2.0354761980734709E-3</v>
      </c>
      <c r="J206" s="114">
        <v>1.4059673935297072E-3</v>
      </c>
      <c r="K206" s="114">
        <v>0.2048574401694839</v>
      </c>
      <c r="L206" s="114">
        <v>1.4173487841444539E-2</v>
      </c>
      <c r="M206" s="114">
        <v>7.9162457905182795E-2</v>
      </c>
      <c r="N206" s="114">
        <v>223.91599358402792</v>
      </c>
      <c r="O206" s="114">
        <v>2.6267227296521574E-3</v>
      </c>
      <c r="P206" s="114">
        <v>1.8458841933038928E-2</v>
      </c>
      <c r="Q206" s="126">
        <v>79.076278427981052</v>
      </c>
      <c r="R206" s="126">
        <v>3.3126027505636326</v>
      </c>
      <c r="S206" s="114">
        <v>1.454602021767669E-3</v>
      </c>
      <c r="T206" s="114">
        <v>1.3877245433742921E-3</v>
      </c>
      <c r="U206" s="114">
        <v>5.4896461231782469E-2</v>
      </c>
      <c r="V206" s="114">
        <v>9.2992236480866353E-3</v>
      </c>
      <c r="W206" s="114">
        <v>4.5761321444303872E-2</v>
      </c>
      <c r="X206" s="114">
        <v>221.01061616407284</v>
      </c>
      <c r="Y206" s="114">
        <v>1.4578368303942281E-3</v>
      </c>
      <c r="Z206" s="114">
        <v>1.7235989322297827E-2</v>
      </c>
    </row>
    <row r="207" spans="1:26" ht="13.5" customHeight="1">
      <c r="A207" s="61" t="s">
        <v>104</v>
      </c>
      <c r="B207" s="61" t="s">
        <v>34</v>
      </c>
      <c r="C207" s="60">
        <v>2036</v>
      </c>
      <c r="D207" s="61" t="s">
        <v>3</v>
      </c>
      <c r="E207" s="137">
        <v>5844047.1049924549</v>
      </c>
      <c r="F207" s="137">
        <v>41976787.78860376</v>
      </c>
      <c r="G207" s="126">
        <v>79.390417664260895</v>
      </c>
      <c r="H207" s="126">
        <v>3.3257624302912046</v>
      </c>
      <c r="I207" s="114">
        <v>1.9993715777058422E-3</v>
      </c>
      <c r="J207" s="114">
        <v>1.3932374321557156E-3</v>
      </c>
      <c r="K207" s="114">
        <v>0.20275704827207744</v>
      </c>
      <c r="L207" s="114">
        <v>1.410172416680255E-2</v>
      </c>
      <c r="M207" s="114">
        <v>7.8600388031371954E-2</v>
      </c>
      <c r="N207" s="114">
        <v>221.88860520897643</v>
      </c>
      <c r="O207" s="114">
        <v>2.6138390219086491E-3</v>
      </c>
      <c r="P207" s="114">
        <v>1.846658809755862E-2</v>
      </c>
      <c r="Q207" s="126">
        <v>78.366569408179132</v>
      </c>
      <c r="R207" s="126">
        <v>3.2828721651360842</v>
      </c>
      <c r="S207" s="114">
        <v>1.426487078450954E-3</v>
      </c>
      <c r="T207" s="114">
        <v>1.3752697257600531E-3</v>
      </c>
      <c r="U207" s="114">
        <v>5.3424873326462813E-2</v>
      </c>
      <c r="V207" s="114">
        <v>9.2577370585979531E-3</v>
      </c>
      <c r="W207" s="114">
        <v>4.5243499479675701E-2</v>
      </c>
      <c r="X207" s="114">
        <v>219.02704750249904</v>
      </c>
      <c r="Y207" s="114">
        <v>1.4531678929600941E-3</v>
      </c>
      <c r="Z207" s="114">
        <v>1.7237303082084293E-2</v>
      </c>
    </row>
    <row r="208" spans="1:26" ht="13.5" customHeight="1">
      <c r="A208" s="61" t="s">
        <v>104</v>
      </c>
      <c r="B208" s="61" t="s">
        <v>34</v>
      </c>
      <c r="C208" s="60">
        <v>2037</v>
      </c>
      <c r="D208" s="61" t="s">
        <v>3</v>
      </c>
      <c r="E208" s="137">
        <v>5703563.4262161115</v>
      </c>
      <c r="F208" s="137">
        <v>41073849.323163405</v>
      </c>
      <c r="G208" s="126">
        <v>78.674472237068429</v>
      </c>
      <c r="H208" s="126">
        <v>3.2957705940728221</v>
      </c>
      <c r="I208" s="114">
        <v>1.9700803624021308E-3</v>
      </c>
      <c r="J208" s="114">
        <v>1.3806731706504597E-3</v>
      </c>
      <c r="K208" s="114">
        <v>0.20111146109053132</v>
      </c>
      <c r="L208" s="114">
        <v>1.4041319412179053E-2</v>
      </c>
      <c r="M208" s="114">
        <v>7.8162502303617737E-2</v>
      </c>
      <c r="N208" s="114">
        <v>219.88760638670931</v>
      </c>
      <c r="O208" s="114">
        <v>2.6031301487930069E-3</v>
      </c>
      <c r="P208" s="114">
        <v>1.8472778931696021E-2</v>
      </c>
      <c r="Q208" s="126">
        <v>77.666005060123481</v>
      </c>
      <c r="R208" s="126">
        <v>3.2535246612771425</v>
      </c>
      <c r="S208" s="114">
        <v>1.4037069209089359E-3</v>
      </c>
      <c r="T208" s="114">
        <v>1.3629753897172253E-3</v>
      </c>
      <c r="U208" s="114">
        <v>5.2233631191233587E-2</v>
      </c>
      <c r="V208" s="114">
        <v>9.2227144974146181E-3</v>
      </c>
      <c r="W208" s="114">
        <v>4.4840224281731809E-2</v>
      </c>
      <c r="X208" s="114">
        <v>217.06903732164091</v>
      </c>
      <c r="Y208" s="114">
        <v>1.4492595038504998E-3</v>
      </c>
      <c r="Z208" s="114">
        <v>1.7238049382835713E-2</v>
      </c>
    </row>
    <row r="209" spans="1:26" ht="13.5" customHeight="1">
      <c r="A209" s="61" t="s">
        <v>104</v>
      </c>
      <c r="B209" s="61" t="s">
        <v>34</v>
      </c>
      <c r="C209" s="60">
        <v>2038</v>
      </c>
      <c r="D209" s="61" t="s">
        <v>3</v>
      </c>
      <c r="E209" s="137">
        <v>5589172.0760750752</v>
      </c>
      <c r="F209" s="137">
        <v>40351561.321567535</v>
      </c>
      <c r="G209" s="126">
        <v>77.968037484128175</v>
      </c>
      <c r="H209" s="126">
        <v>3.2661771717190504</v>
      </c>
      <c r="I209" s="114">
        <v>1.9460850296520082E-3</v>
      </c>
      <c r="J209" s="114">
        <v>1.3682758137637094E-3</v>
      </c>
      <c r="K209" s="114">
        <v>0.19980587849730391</v>
      </c>
      <c r="L209" s="114">
        <v>1.3989902047628403E-2</v>
      </c>
      <c r="M209" s="114">
        <v>7.7816716921719001E-2</v>
      </c>
      <c r="N209" s="114">
        <v>217.91318898706857</v>
      </c>
      <c r="O209" s="114">
        <v>2.5940216220659705E-3</v>
      </c>
      <c r="P209" s="114">
        <v>1.8477792980514812E-2</v>
      </c>
      <c r="Q209" s="126">
        <v>76.9746402366345</v>
      </c>
      <c r="R209" s="126">
        <v>3.2245625368390494</v>
      </c>
      <c r="S209" s="114">
        <v>1.3850860667060198E-3</v>
      </c>
      <c r="T209" s="114">
        <v>1.3508424978683116E-3</v>
      </c>
      <c r="U209" s="114">
        <v>5.1257526872663488E-2</v>
      </c>
      <c r="V209" s="114">
        <v>9.1928155228587338E-3</v>
      </c>
      <c r="W209" s="114">
        <v>4.4521830162566715E-2</v>
      </c>
      <c r="X209" s="114">
        <v>215.13673892987188</v>
      </c>
      <c r="Y209" s="114">
        <v>1.4458957154967688E-3</v>
      </c>
      <c r="Z209" s="114">
        <v>1.7238361707369729E-2</v>
      </c>
    </row>
    <row r="210" spans="1:26" ht="13.5" customHeight="1">
      <c r="A210" s="61" t="s">
        <v>104</v>
      </c>
      <c r="B210" s="61" t="s">
        <v>34</v>
      </c>
      <c r="C210" s="60">
        <v>2039</v>
      </c>
      <c r="D210" s="61" t="s">
        <v>3</v>
      </c>
      <c r="E210" s="137">
        <v>5499705.7393285111</v>
      </c>
      <c r="F210" s="137">
        <v>39803175.344461687</v>
      </c>
      <c r="G210" s="126">
        <v>77.271604135564729</v>
      </c>
      <c r="H210" s="126">
        <v>3.2370027205195466</v>
      </c>
      <c r="I210" s="114">
        <v>1.9264814682934891E-3</v>
      </c>
      <c r="J210" s="114">
        <v>1.3560539734110929E-3</v>
      </c>
      <c r="K210" s="114">
        <v>0.19877132200194453</v>
      </c>
      <c r="L210" s="114">
        <v>1.394650463861039E-2</v>
      </c>
      <c r="M210" s="114">
        <v>7.7543609242615608E-2</v>
      </c>
      <c r="N210" s="114">
        <v>215.96672455370003</v>
      </c>
      <c r="O210" s="114">
        <v>2.5863580965983565E-3</v>
      </c>
      <c r="P210" s="114">
        <v>1.8481822922533652E-2</v>
      </c>
      <c r="Q210" s="126">
        <v>76.29294527191648</v>
      </c>
      <c r="R210" s="126">
        <v>3.1960054947012226</v>
      </c>
      <c r="S210" s="114">
        <v>1.3699005732188217E-3</v>
      </c>
      <c r="T210" s="114">
        <v>1.3388793041970836E-3</v>
      </c>
      <c r="U210" s="114">
        <v>5.0461478618742714E-2</v>
      </c>
      <c r="V210" s="114">
        <v>9.1674829949713807E-3</v>
      </c>
      <c r="W210" s="114">
        <v>4.4269806763124073E-2</v>
      </c>
      <c r="X210" s="114">
        <v>213.2314668661962</v>
      </c>
      <c r="Y210" s="114">
        <v>1.4430282356074208E-3</v>
      </c>
      <c r="Z210" s="114">
        <v>1.7238265592753526E-2</v>
      </c>
    </row>
    <row r="211" spans="1:26" ht="13.5" customHeight="1">
      <c r="A211" s="61" t="s">
        <v>104</v>
      </c>
      <c r="B211" s="61" t="s">
        <v>34</v>
      </c>
      <c r="C211" s="60">
        <v>2040</v>
      </c>
      <c r="D211" s="61" t="s">
        <v>3</v>
      </c>
      <c r="E211" s="137">
        <v>5433079.9031262472</v>
      </c>
      <c r="F211" s="137">
        <v>39415122.959632739</v>
      </c>
      <c r="G211" s="126">
        <v>76.596369644711629</v>
      </c>
      <c r="H211" s="126">
        <v>3.2087163155932896</v>
      </c>
      <c r="I211" s="114">
        <v>1.910576951133067E-3</v>
      </c>
      <c r="J211" s="114">
        <v>1.3442041558157556E-3</v>
      </c>
      <c r="K211" s="114">
        <v>0.19794923541906054</v>
      </c>
      <c r="L211" s="114">
        <v>1.3910537790883977E-2</v>
      </c>
      <c r="M211" s="114">
        <v>7.7327290471398788E-2</v>
      </c>
      <c r="N211" s="114">
        <v>214.07950889502945</v>
      </c>
      <c r="O211" s="114">
        <v>2.5800177941440908E-3</v>
      </c>
      <c r="P211" s="114">
        <v>1.848506841777578E-2</v>
      </c>
      <c r="Q211" s="126">
        <v>75.631961520393958</v>
      </c>
      <c r="R211" s="126">
        <v>3.1683160708069811</v>
      </c>
      <c r="S211" s="114">
        <v>1.3575894690602936E-3</v>
      </c>
      <c r="T211" s="114">
        <v>1.3272795755174536E-3</v>
      </c>
      <c r="U211" s="114">
        <v>4.9812910721273494E-2</v>
      </c>
      <c r="V211" s="114">
        <v>9.146357907329053E-3</v>
      </c>
      <c r="W211" s="114">
        <v>4.4069086784409454E-2</v>
      </c>
      <c r="X211" s="114">
        <v>211.3840806575561</v>
      </c>
      <c r="Y211" s="114">
        <v>1.4406174106847548E-3</v>
      </c>
      <c r="Z211" s="114">
        <v>1.7237824183081601E-2</v>
      </c>
    </row>
    <row r="212" spans="1:26" ht="13.5" customHeight="1">
      <c r="A212" s="61" t="s">
        <v>104</v>
      </c>
      <c r="B212" s="61" t="s">
        <v>35</v>
      </c>
      <c r="C212" s="60">
        <v>2020</v>
      </c>
      <c r="D212" s="61" t="s">
        <v>3</v>
      </c>
      <c r="E212" s="137">
        <v>7596611.6689126696</v>
      </c>
      <c r="F212" s="137">
        <v>51614316.353339113</v>
      </c>
      <c r="G212" s="126">
        <v>151.44253665707345</v>
      </c>
      <c r="H212" s="126">
        <v>6.3898014912409336</v>
      </c>
      <c r="I212" s="114">
        <v>2.2296195869310961E-2</v>
      </c>
      <c r="J212" s="114">
        <v>2.79613914521389E-3</v>
      </c>
      <c r="K212" s="114">
        <v>1.5479517303969246</v>
      </c>
      <c r="L212" s="114">
        <v>5.5667258548771116E-2</v>
      </c>
      <c r="M212" s="114">
        <v>0.43158337185659484</v>
      </c>
      <c r="N212" s="114">
        <v>444.12142162137644</v>
      </c>
      <c r="O212" s="114">
        <v>8.139453704185692E-3</v>
      </c>
      <c r="P212" s="114">
        <v>1.5171817697804194E-2</v>
      </c>
      <c r="Q212" s="126">
        <v>133.51877323906763</v>
      </c>
      <c r="R212" s="126">
        <v>5.6335457341390613</v>
      </c>
      <c r="S212" s="114">
        <v>1.6236472234753326E-2</v>
      </c>
      <c r="T212" s="114">
        <v>2.4652061218446075E-3</v>
      </c>
      <c r="U212" s="114">
        <v>0.98409972353399733</v>
      </c>
      <c r="V212" s="114">
        <v>3.3437760182083012E-2</v>
      </c>
      <c r="W212" s="114">
        <v>0.3174376151778685</v>
      </c>
      <c r="X212" s="114">
        <v>391.55807009725805</v>
      </c>
      <c r="Y212" s="114">
        <v>3.4854617092921572E-3</v>
      </c>
      <c r="Z212" s="114">
        <v>1.5232119870042006E-2</v>
      </c>
    </row>
    <row r="213" spans="1:26" ht="13.5" customHeight="1">
      <c r="A213" s="61" t="s">
        <v>104</v>
      </c>
      <c r="B213" s="61" t="s">
        <v>35</v>
      </c>
      <c r="C213" s="60">
        <v>2021</v>
      </c>
      <c r="D213" s="61" t="s">
        <v>3</v>
      </c>
      <c r="E213" s="137">
        <v>7551677.8632470183</v>
      </c>
      <c r="F213" s="137">
        <v>51547193.493008368</v>
      </c>
      <c r="G213" s="126">
        <v>150.36636258231249</v>
      </c>
      <c r="H213" s="126">
        <v>6.3428324145881634</v>
      </c>
      <c r="I213" s="114">
        <v>1.8000655264651264E-2</v>
      </c>
      <c r="J213" s="114">
        <v>2.7715355314141912E-3</v>
      </c>
      <c r="K213" s="114">
        <v>1.2681213832782225</v>
      </c>
      <c r="L213" s="114">
        <v>4.7877306567911497E-2</v>
      </c>
      <c r="M213" s="114">
        <v>0.36453649950366207</v>
      </c>
      <c r="N213" s="114">
        <v>440.25237093813308</v>
      </c>
      <c r="O213" s="114">
        <v>6.8036847813741997E-3</v>
      </c>
      <c r="P213" s="114">
        <v>1.5944522152921595E-2</v>
      </c>
      <c r="Q213" s="126">
        <v>132.43850180495136</v>
      </c>
      <c r="R213" s="126">
        <v>5.5865900309192638</v>
      </c>
      <c r="S213" s="114">
        <v>1.3077618372127776E-2</v>
      </c>
      <c r="T213" s="114">
        <v>2.4410912598803662E-3</v>
      </c>
      <c r="U213" s="114">
        <v>0.78706749811090237</v>
      </c>
      <c r="V213" s="114">
        <v>2.896391742515424E-2</v>
      </c>
      <c r="W213" s="114">
        <v>0.26452795747670821</v>
      </c>
      <c r="X213" s="114">
        <v>387.76201952219463</v>
      </c>
      <c r="Y213" s="114">
        <v>2.9873942538742098E-3</v>
      </c>
      <c r="Z213" s="114">
        <v>1.5749400045145232E-2</v>
      </c>
    </row>
    <row r="214" spans="1:26" ht="13.5" customHeight="1">
      <c r="A214" s="61" t="s">
        <v>104</v>
      </c>
      <c r="B214" s="61" t="s">
        <v>35</v>
      </c>
      <c r="C214" s="60">
        <v>2022</v>
      </c>
      <c r="D214" s="61" t="s">
        <v>3</v>
      </c>
      <c r="E214" s="137">
        <v>7567822.9757207278</v>
      </c>
      <c r="F214" s="137">
        <v>51885781.917973191</v>
      </c>
      <c r="G214" s="126">
        <v>148.61427457308807</v>
      </c>
      <c r="H214" s="126">
        <v>6.2706237278933363</v>
      </c>
      <c r="I214" s="114">
        <v>1.4326970041804754E-2</v>
      </c>
      <c r="J214" s="114">
        <v>2.7443891388025904E-3</v>
      </c>
      <c r="K214" s="114">
        <v>1.0230293958371297</v>
      </c>
      <c r="L214" s="114">
        <v>4.1395199227594798E-2</v>
      </c>
      <c r="M214" s="114">
        <v>0.30539871709195709</v>
      </c>
      <c r="N214" s="114">
        <v>435.89792168781548</v>
      </c>
      <c r="O214" s="114">
        <v>5.7096894530280929E-3</v>
      </c>
      <c r="P214" s="114">
        <v>1.6601121884857101E-2</v>
      </c>
      <c r="Q214" s="126">
        <v>130.78197860169047</v>
      </c>
      <c r="R214" s="126">
        <v>5.518208668422921</v>
      </c>
      <c r="S214" s="114">
        <v>1.0373168402528159E-2</v>
      </c>
      <c r="T214" s="114">
        <v>2.4150886087936185E-3</v>
      </c>
      <c r="U214" s="114">
        <v>0.61842183210360291</v>
      </c>
      <c r="V214" s="114">
        <v>2.5241453111979988E-2</v>
      </c>
      <c r="W214" s="114">
        <v>0.21769876876613073</v>
      </c>
      <c r="X214" s="114">
        <v>383.59432719675289</v>
      </c>
      <c r="Y214" s="114">
        <v>2.5808128086961617E-3</v>
      </c>
      <c r="Z214" s="114">
        <v>1.6170921410491083E-2</v>
      </c>
    </row>
    <row r="215" spans="1:26" ht="13.5" customHeight="1">
      <c r="A215" s="61" t="s">
        <v>104</v>
      </c>
      <c r="B215" s="61" t="s">
        <v>35</v>
      </c>
      <c r="C215" s="60">
        <v>2023</v>
      </c>
      <c r="D215" s="61" t="s">
        <v>3</v>
      </c>
      <c r="E215" s="137">
        <v>7625536.6788898343</v>
      </c>
      <c r="F215" s="137">
        <v>52502132.310638994</v>
      </c>
      <c r="G215" s="126">
        <v>146.50154142714536</v>
      </c>
      <c r="H215" s="126">
        <v>6.1814791646694331</v>
      </c>
      <c r="I215" s="114">
        <v>1.150848726758162E-2</v>
      </c>
      <c r="J215" s="114">
        <v>2.7053743004529819E-3</v>
      </c>
      <c r="K215" s="114">
        <v>0.83236305575747238</v>
      </c>
      <c r="L215" s="114">
        <v>3.6543883026398376E-2</v>
      </c>
      <c r="M215" s="114">
        <v>0.25919945863439442</v>
      </c>
      <c r="N215" s="114">
        <v>429.70110116002371</v>
      </c>
      <c r="O215" s="114">
        <v>4.9014333408708222E-3</v>
      </c>
      <c r="P215" s="114">
        <v>1.7101360067836493E-2</v>
      </c>
      <c r="Q215" s="126">
        <v>128.83621074080611</v>
      </c>
      <c r="R215" s="126">
        <v>5.436109030602239</v>
      </c>
      <c r="S215" s="114">
        <v>8.2956124780901759E-3</v>
      </c>
      <c r="T215" s="114">
        <v>2.3791570389670876E-3</v>
      </c>
      <c r="U215" s="114">
        <v>0.4892581276102369</v>
      </c>
      <c r="V215" s="114">
        <v>2.2454438207567682E-2</v>
      </c>
      <c r="W215" s="114">
        <v>0.18102308059982414</v>
      </c>
      <c r="X215" s="114">
        <v>377.88722961758106</v>
      </c>
      <c r="Y215" s="114">
        <v>2.2815036837797544E-3</v>
      </c>
      <c r="Z215" s="114">
        <v>1.6481651085787245E-2</v>
      </c>
    </row>
    <row r="216" spans="1:26" ht="13.5" customHeight="1">
      <c r="A216" s="61" t="s">
        <v>104</v>
      </c>
      <c r="B216" s="61" t="s">
        <v>35</v>
      </c>
      <c r="C216" s="60">
        <v>2024</v>
      </c>
      <c r="D216" s="61" t="s">
        <v>3</v>
      </c>
      <c r="E216" s="137">
        <v>7712013.8451331332</v>
      </c>
      <c r="F216" s="137">
        <v>53311925.094981864</v>
      </c>
      <c r="G216" s="126">
        <v>144.08312120068388</v>
      </c>
      <c r="H216" s="126">
        <v>6.0794364551139077</v>
      </c>
      <c r="I216" s="114">
        <v>9.3628809939533698E-3</v>
      </c>
      <c r="J216" s="114">
        <v>2.6607144841491507E-3</v>
      </c>
      <c r="K216" s="114">
        <v>0.68615353664928525</v>
      </c>
      <c r="L216" s="114">
        <v>3.2900157582125743E-2</v>
      </c>
      <c r="M216" s="114">
        <v>0.22360408703772258</v>
      </c>
      <c r="N216" s="114">
        <v>422.60767521887095</v>
      </c>
      <c r="O216" s="114">
        <v>4.3004601950834848E-3</v>
      </c>
      <c r="P216" s="114">
        <v>1.7476451986647774E-2</v>
      </c>
      <c r="Q216" s="126">
        <v>126.64580184105827</v>
      </c>
      <c r="R216" s="126">
        <v>5.3436870202670725</v>
      </c>
      <c r="S216" s="114">
        <v>6.7145371143207157E-3</v>
      </c>
      <c r="T216" s="114">
        <v>2.3387077994086892E-3</v>
      </c>
      <c r="U216" s="114">
        <v>0.39155934950539606</v>
      </c>
      <c r="V216" s="114">
        <v>2.0361075644594741E-2</v>
      </c>
      <c r="W216" s="114">
        <v>0.15271228473328616</v>
      </c>
      <c r="X216" s="114">
        <v>371.46257969892889</v>
      </c>
      <c r="Y216" s="114">
        <v>2.0600578289243008E-3</v>
      </c>
      <c r="Z216" s="114">
        <v>1.6707133554273185E-2</v>
      </c>
    </row>
    <row r="217" spans="1:26" ht="13.5" customHeight="1">
      <c r="A217" s="61" t="s">
        <v>104</v>
      </c>
      <c r="B217" s="61" t="s">
        <v>35</v>
      </c>
      <c r="C217" s="60">
        <v>2025</v>
      </c>
      <c r="D217" s="61" t="s">
        <v>3</v>
      </c>
      <c r="E217" s="137">
        <v>7814483.7641842533</v>
      </c>
      <c r="F217" s="137">
        <v>54229357.112571694</v>
      </c>
      <c r="G217" s="126">
        <v>141.84666754989172</v>
      </c>
      <c r="H217" s="126">
        <v>5.9677139040659606</v>
      </c>
      <c r="I217" s="114">
        <v>7.7578953853130201E-3</v>
      </c>
      <c r="J217" s="114">
        <v>2.5668157742874801E-3</v>
      </c>
      <c r="K217" s="114">
        <v>0.57630944931551698</v>
      </c>
      <c r="L217" s="114">
        <v>3.019863264709792E-2</v>
      </c>
      <c r="M217" s="114">
        <v>0.19673732027066329</v>
      </c>
      <c r="N217" s="114">
        <v>408.12495293518168</v>
      </c>
      <c r="O217" s="114">
        <v>3.8606789398929367E-3</v>
      </c>
      <c r="P217" s="114">
        <v>1.775156459180225E-2</v>
      </c>
      <c r="Q217" s="126">
        <v>124.63477169351395</v>
      </c>
      <c r="R217" s="126">
        <v>5.2435821920445083</v>
      </c>
      <c r="S217" s="114">
        <v>5.5318561040127801E-3</v>
      </c>
      <c r="T217" s="114">
        <v>2.2553543451777382E-3</v>
      </c>
      <c r="U217" s="114">
        <v>0.31906204667563054</v>
      </c>
      <c r="V217" s="114">
        <v>1.8809477878650938E-2</v>
      </c>
      <c r="W217" s="114">
        <v>0.13130976813464632</v>
      </c>
      <c r="X217" s="114">
        <v>358.60243465791115</v>
      </c>
      <c r="Y217" s="114">
        <v>1.8987557953129201E-3</v>
      </c>
      <c r="Z217" s="114">
        <v>1.6866709667473653E-2</v>
      </c>
    </row>
    <row r="218" spans="1:26" ht="13.5" customHeight="1">
      <c r="A218" s="61" t="s">
        <v>104</v>
      </c>
      <c r="B218" s="61" t="s">
        <v>35</v>
      </c>
      <c r="C218" s="60">
        <v>2026</v>
      </c>
      <c r="D218" s="61" t="s">
        <v>3</v>
      </c>
      <c r="E218" s="137">
        <v>7902915.1791511793</v>
      </c>
      <c r="F218" s="137">
        <v>55046851.653137162</v>
      </c>
      <c r="G218" s="126">
        <v>139.23731605006898</v>
      </c>
      <c r="H218" s="126">
        <v>5.8587786509368058</v>
      </c>
      <c r="I218" s="114">
        <v>6.5671395797067171E-3</v>
      </c>
      <c r="J218" s="114">
        <v>2.5221561864524678E-3</v>
      </c>
      <c r="K218" s="114">
        <v>0.49472081490874398</v>
      </c>
      <c r="L218" s="114">
        <v>2.8213939780943935E-2</v>
      </c>
      <c r="M218" s="114">
        <v>0.17672091651276248</v>
      </c>
      <c r="N218" s="114">
        <v>401.00264135763814</v>
      </c>
      <c r="O218" s="114">
        <v>3.5413715312853549E-3</v>
      </c>
      <c r="P218" s="114">
        <v>1.7951853093077105E-2</v>
      </c>
      <c r="Q218" s="126">
        <v>122.3102078194255</v>
      </c>
      <c r="R218" s="126">
        <v>5.1465257640158226</v>
      </c>
      <c r="S218" s="114">
        <v>4.6541291027556043E-3</v>
      </c>
      <c r="T218" s="114">
        <v>2.2155371567714023E-3</v>
      </c>
      <c r="U218" s="114">
        <v>0.26570889358585414</v>
      </c>
      <c r="V218" s="114">
        <v>1.7669201704483033E-2</v>
      </c>
      <c r="W218" s="114">
        <v>0.11533903515339401</v>
      </c>
      <c r="X218" s="114">
        <v>352.25267041885763</v>
      </c>
      <c r="Y218" s="114">
        <v>1.7824374394614195E-3</v>
      </c>
      <c r="Z218" s="114">
        <v>1.697911231973168E-2</v>
      </c>
    </row>
    <row r="219" spans="1:26" ht="13.5" customHeight="1">
      <c r="A219" s="61" t="s">
        <v>104</v>
      </c>
      <c r="B219" s="61" t="s">
        <v>35</v>
      </c>
      <c r="C219" s="60">
        <v>2027</v>
      </c>
      <c r="D219" s="61" t="s">
        <v>3</v>
      </c>
      <c r="E219" s="137">
        <v>7960741.3286636686</v>
      </c>
      <c r="F219" s="137">
        <v>55647831.027627602</v>
      </c>
      <c r="G219" s="126">
        <v>136.88793508656369</v>
      </c>
      <c r="H219" s="126">
        <v>5.7607525172333727</v>
      </c>
      <c r="I219" s="114">
        <v>5.6906710278328684E-3</v>
      </c>
      <c r="J219" s="114">
        <v>2.4821153351770394E-3</v>
      </c>
      <c r="K219" s="114">
        <v>0.43468706786228845</v>
      </c>
      <c r="L219" s="114">
        <v>2.6754909339413931E-2</v>
      </c>
      <c r="M219" s="114">
        <v>0.1619598786510475</v>
      </c>
      <c r="N219" s="114">
        <v>394.61542775816662</v>
      </c>
      <c r="O219" s="114">
        <v>3.3093087326240222E-3</v>
      </c>
      <c r="P219" s="114">
        <v>1.8096535426962275E-2</v>
      </c>
      <c r="Q219" s="126">
        <v>120.22466087863818</v>
      </c>
      <c r="R219" s="126">
        <v>5.0595000746572332</v>
      </c>
      <c r="S219" s="114">
        <v>4.0077471118190079E-3</v>
      </c>
      <c r="T219" s="114">
        <v>2.1799691422375589E-3</v>
      </c>
      <c r="U219" s="114">
        <v>0.22669297118884932</v>
      </c>
      <c r="V219" s="114">
        <v>1.6830689229083113E-2</v>
      </c>
      <c r="W219" s="114">
        <v>0.10354766001829627</v>
      </c>
      <c r="X219" s="114">
        <v>346.57916309208076</v>
      </c>
      <c r="Y219" s="114">
        <v>1.6984212690382998E-3</v>
      </c>
      <c r="Z219" s="114">
        <v>1.7057683939898215E-2</v>
      </c>
    </row>
    <row r="220" spans="1:26" ht="13.5" customHeight="1">
      <c r="A220" s="61" t="s">
        <v>104</v>
      </c>
      <c r="B220" s="61" t="s">
        <v>35</v>
      </c>
      <c r="C220" s="60">
        <v>2028</v>
      </c>
      <c r="D220" s="61" t="s">
        <v>3</v>
      </c>
      <c r="E220" s="137">
        <v>7995609.6628996069</v>
      </c>
      <c r="F220" s="137">
        <v>56084005.298099667</v>
      </c>
      <c r="G220" s="126">
        <v>135.06033516738853</v>
      </c>
      <c r="H220" s="126">
        <v>5.6714750376881016</v>
      </c>
      <c r="I220" s="114">
        <v>5.0391549380377557E-3</v>
      </c>
      <c r="J220" s="114">
        <v>2.4115058731678015E-3</v>
      </c>
      <c r="K220" s="114">
        <v>0.39044635938848349</v>
      </c>
      <c r="L220" s="114">
        <v>2.5672525370971266E-2</v>
      </c>
      <c r="M220" s="114">
        <v>0.15106316014493443</v>
      </c>
      <c r="N220" s="114">
        <v>383.70269517730327</v>
      </c>
      <c r="O220" s="114">
        <v>3.1390498964946546E-3</v>
      </c>
      <c r="P220" s="114">
        <v>1.8200907073846799E-2</v>
      </c>
      <c r="Q220" s="126">
        <v>118.60511520558423</v>
      </c>
      <c r="R220" s="126">
        <v>4.9804848284799261</v>
      </c>
      <c r="S220" s="114">
        <v>3.5272511366592728E-3</v>
      </c>
      <c r="T220" s="114">
        <v>2.1176974835101061E-3</v>
      </c>
      <c r="U220" s="114">
        <v>0.1980891506244018</v>
      </c>
      <c r="V220" s="114">
        <v>1.6208202483101428E-2</v>
      </c>
      <c r="W220" s="114">
        <v>9.4832479605840667E-2</v>
      </c>
      <c r="X220" s="114">
        <v>336.95386813452666</v>
      </c>
      <c r="Y220" s="114">
        <v>1.6373283814506609E-3</v>
      </c>
      <c r="Z220" s="114">
        <v>1.7112179987675551E-2</v>
      </c>
    </row>
    <row r="221" spans="1:26" ht="13.5" customHeight="1">
      <c r="A221" s="61" t="s">
        <v>104</v>
      </c>
      <c r="B221" s="61" t="s">
        <v>35</v>
      </c>
      <c r="C221" s="60">
        <v>2029</v>
      </c>
      <c r="D221" s="61" t="s">
        <v>3</v>
      </c>
      <c r="E221" s="137">
        <v>7999795.0254482273</v>
      </c>
      <c r="F221" s="137">
        <v>56299719.731854662</v>
      </c>
      <c r="G221" s="126">
        <v>133.10586359018512</v>
      </c>
      <c r="H221" s="126">
        <v>5.5901061072082987</v>
      </c>
      <c r="I221" s="114">
        <v>4.5540509177525272E-3</v>
      </c>
      <c r="J221" s="114">
        <v>2.3787407018261079E-3</v>
      </c>
      <c r="K221" s="114">
        <v>0.3578374318718423</v>
      </c>
      <c r="L221" s="114">
        <v>2.4856708907590695E-2</v>
      </c>
      <c r="M221" s="114">
        <v>0.14301798074814104</v>
      </c>
      <c r="N221" s="114">
        <v>378.4712341205697</v>
      </c>
      <c r="O221" s="114">
        <v>3.0115843265782006E-3</v>
      </c>
      <c r="P221" s="114">
        <v>1.8276554137029052E-2</v>
      </c>
      <c r="Q221" s="126">
        <v>116.87981811694452</v>
      </c>
      <c r="R221" s="126">
        <v>4.9086536643987824</v>
      </c>
      <c r="S221" s="114">
        <v>3.1696127760459524E-3</v>
      </c>
      <c r="T221" s="114">
        <v>2.0887643344760158E-3</v>
      </c>
      <c r="U221" s="114">
        <v>0.17702308090374233</v>
      </c>
      <c r="V221" s="114">
        <v>1.5738884841608985E-2</v>
      </c>
      <c r="W221" s="114">
        <v>8.8394257887420877E-2</v>
      </c>
      <c r="X221" s="114">
        <v>332.33433759690161</v>
      </c>
      <c r="Y221" s="114">
        <v>1.5918965707007286E-3</v>
      </c>
      <c r="Z221" s="114">
        <v>1.715034905699156E-2</v>
      </c>
    </row>
    <row r="222" spans="1:26" ht="13.5" customHeight="1">
      <c r="A222" s="61" t="s">
        <v>104</v>
      </c>
      <c r="B222" s="61" t="s">
        <v>35</v>
      </c>
      <c r="C222" s="60">
        <v>2030</v>
      </c>
      <c r="D222" s="61" t="s">
        <v>3</v>
      </c>
      <c r="E222" s="137">
        <v>7964350.3727018898</v>
      </c>
      <c r="F222" s="137">
        <v>56230060.661091141</v>
      </c>
      <c r="G222" s="126">
        <v>131.71833483745178</v>
      </c>
      <c r="H222" s="126">
        <v>5.5163592222179991</v>
      </c>
      <c r="I222" s="114">
        <v>4.1953328405646114E-3</v>
      </c>
      <c r="J222" s="114">
        <v>2.3070525290484548E-3</v>
      </c>
      <c r="K222" s="114">
        <v>0.33413900697125914</v>
      </c>
      <c r="L222" s="114">
        <v>2.4245409881403373E-2</v>
      </c>
      <c r="M222" s="114">
        <v>0.13717625279723883</v>
      </c>
      <c r="N222" s="114">
        <v>367.46267211594994</v>
      </c>
      <c r="O222" s="114">
        <v>2.9168859678979937E-3</v>
      </c>
      <c r="P222" s="114">
        <v>1.8330689608927874E-2</v>
      </c>
      <c r="Q222" s="126">
        <v>115.65646655430277</v>
      </c>
      <c r="R222" s="126">
        <v>4.8436887444205006</v>
      </c>
      <c r="S222" s="114">
        <v>2.9051541784452231E-3</v>
      </c>
      <c r="T222" s="114">
        <v>2.025728187303543E-3</v>
      </c>
      <c r="U222" s="114">
        <v>0.1616516345495542</v>
      </c>
      <c r="V222" s="114">
        <v>1.5386850582017232E-2</v>
      </c>
      <c r="W222" s="114">
        <v>8.3717198558186351E-2</v>
      </c>
      <c r="X222" s="114">
        <v>322.65389856302033</v>
      </c>
      <c r="Y222" s="114">
        <v>1.5584149576074707E-3</v>
      </c>
      <c r="Z222" s="114">
        <v>1.717662632706872E-2</v>
      </c>
    </row>
    <row r="223" spans="1:26" ht="13.5" customHeight="1">
      <c r="A223" s="61" t="s">
        <v>104</v>
      </c>
      <c r="B223" s="61" t="s">
        <v>35</v>
      </c>
      <c r="C223" s="60">
        <v>2031</v>
      </c>
      <c r="D223" s="61" t="s">
        <v>3</v>
      </c>
      <c r="E223" s="137">
        <v>7883440.7134552849</v>
      </c>
      <c r="F223" s="137">
        <v>55831461.295320451</v>
      </c>
      <c r="G223" s="126">
        <v>130.11908478747264</v>
      </c>
      <c r="H223" s="126">
        <v>5.4496758480762741</v>
      </c>
      <c r="I223" s="114">
        <v>3.9271189097350402E-3</v>
      </c>
      <c r="J223" s="114">
        <v>2.2799299613591225E-3</v>
      </c>
      <c r="K223" s="114">
        <v>0.3166662776065105</v>
      </c>
      <c r="L223" s="114">
        <v>2.3781092585595822E-2</v>
      </c>
      <c r="M223" s="114">
        <v>0.13286778814929034</v>
      </c>
      <c r="N223" s="114">
        <v>363.13496173369271</v>
      </c>
      <c r="O223" s="114">
        <v>2.8453366749266579E-3</v>
      </c>
      <c r="P223" s="114">
        <v>1.8370128953315145E-2</v>
      </c>
      <c r="Q223" s="126">
        <v>114.24994864994187</v>
      </c>
      <c r="R223" s="126">
        <v>4.7850412321796965</v>
      </c>
      <c r="S223" s="114">
        <v>2.7075840863823239E-3</v>
      </c>
      <c r="T223" s="114">
        <v>2.0018729876266537E-3</v>
      </c>
      <c r="U223" s="114">
        <v>0.15027121203870222</v>
      </c>
      <c r="V223" s="114">
        <v>1.511918897031821E-2</v>
      </c>
      <c r="W223" s="114">
        <v>8.0266059792861166E-2</v>
      </c>
      <c r="X223" s="114">
        <v>318.84754491500468</v>
      </c>
      <c r="Y223" s="114">
        <v>1.5332532289112331E-3</v>
      </c>
      <c r="Z223" s="114">
        <v>1.7194961940473825E-2</v>
      </c>
    </row>
    <row r="224" spans="1:26" ht="13.5" customHeight="1">
      <c r="A224" s="61" t="s">
        <v>104</v>
      </c>
      <c r="B224" s="61" t="s">
        <v>35</v>
      </c>
      <c r="C224" s="60">
        <v>2032</v>
      </c>
      <c r="D224" s="61" t="s">
        <v>3</v>
      </c>
      <c r="E224" s="137">
        <v>7763297.3770093042</v>
      </c>
      <c r="F224" s="137">
        <v>55145686.401609875</v>
      </c>
      <c r="G224" s="126">
        <v>128.6574073333116</v>
      </c>
      <c r="H224" s="126">
        <v>5.3887474541973548</v>
      </c>
      <c r="I224" s="114">
        <v>3.7244319655823101E-3</v>
      </c>
      <c r="J224" s="114">
        <v>2.2551971195903212E-3</v>
      </c>
      <c r="K224" s="114">
        <v>0.30375494890053106</v>
      </c>
      <c r="L224" s="114">
        <v>2.3425258466166485E-2</v>
      </c>
      <c r="M224" s="114">
        <v>0.12968460524848197</v>
      </c>
      <c r="N224" s="114">
        <v>359.18805385863368</v>
      </c>
      <c r="O224" s="114">
        <v>2.790894109668205E-3</v>
      </c>
      <c r="P224" s="114">
        <v>1.8398796072590515E-2</v>
      </c>
      <c r="Q224" s="126">
        <v>112.96617827742443</v>
      </c>
      <c r="R224" s="126">
        <v>4.7315286248991635</v>
      </c>
      <c r="S224" s="114">
        <v>2.558354724280584E-3</v>
      </c>
      <c r="T224" s="114">
        <v>1.9801502699519449E-3</v>
      </c>
      <c r="U224" s="114">
        <v>0.14181787354885494</v>
      </c>
      <c r="V224" s="114">
        <v>1.4913766294929128E-2</v>
      </c>
      <c r="W224" s="114">
        <v>7.7715000503011764E-2</v>
      </c>
      <c r="X224" s="114">
        <v>315.38099957350596</v>
      </c>
      <c r="Y224" s="114">
        <v>1.514212828450386E-3</v>
      </c>
      <c r="Z224" s="114">
        <v>1.7207443508237261E-2</v>
      </c>
    </row>
    <row r="225" spans="1:26" ht="13.5" customHeight="1">
      <c r="A225" s="61" t="s">
        <v>104</v>
      </c>
      <c r="B225" s="61" t="s">
        <v>35</v>
      </c>
      <c r="C225" s="60">
        <v>2033</v>
      </c>
      <c r="D225" s="61" t="s">
        <v>3</v>
      </c>
      <c r="E225" s="137">
        <v>7609407.0221158806</v>
      </c>
      <c r="F225" s="137">
        <v>54209837.137246273</v>
      </c>
      <c r="G225" s="126">
        <v>127.31125729605731</v>
      </c>
      <c r="H225" s="126">
        <v>5.3326515691497249</v>
      </c>
      <c r="I225" s="114">
        <v>3.5698879740284606E-3</v>
      </c>
      <c r="J225" s="114">
        <v>2.2324702447335011E-3</v>
      </c>
      <c r="K225" s="114">
        <v>0.29417861752768648</v>
      </c>
      <c r="L225" s="114">
        <v>2.3146946135191852E-2</v>
      </c>
      <c r="M225" s="114">
        <v>0.12732723561075698</v>
      </c>
      <c r="N225" s="114">
        <v>355.56080369269398</v>
      </c>
      <c r="O225" s="114">
        <v>2.7483646289239113E-3</v>
      </c>
      <c r="P225" s="114">
        <v>1.8419885660940379E-2</v>
      </c>
      <c r="Q225" s="126">
        <v>111.7851998559663</v>
      </c>
      <c r="R225" s="126">
        <v>4.6823158774828562</v>
      </c>
      <c r="S225" s="114">
        <v>2.4447180420600141E-3</v>
      </c>
      <c r="T225" s="114">
        <v>1.9602126141893099E-3</v>
      </c>
      <c r="U225" s="114">
        <v>0.13546869336024989</v>
      </c>
      <c r="V225" s="114">
        <v>1.4752861986084994E-2</v>
      </c>
      <c r="W225" s="114">
        <v>7.5825805295061305E-2</v>
      </c>
      <c r="X225" s="114">
        <v>312.19890798271706</v>
      </c>
      <c r="Y225" s="114">
        <v>1.4993790412703126E-3</v>
      </c>
      <c r="Z225" s="114">
        <v>1.7216081790369733E-2</v>
      </c>
    </row>
    <row r="226" spans="1:26" ht="13.5" customHeight="1">
      <c r="A226" s="61" t="s">
        <v>104</v>
      </c>
      <c r="B226" s="61" t="s">
        <v>35</v>
      </c>
      <c r="C226" s="60">
        <v>2034</v>
      </c>
      <c r="D226" s="61" t="s">
        <v>3</v>
      </c>
      <c r="E226" s="137">
        <v>7422513.0283499071</v>
      </c>
      <c r="F226" s="137">
        <v>53027663.076732814</v>
      </c>
      <c r="G226" s="126">
        <v>126.06336315408082</v>
      </c>
      <c r="H226" s="126">
        <v>5.2805707779737014</v>
      </c>
      <c r="I226" s="114">
        <v>3.4502672841364612E-3</v>
      </c>
      <c r="J226" s="114">
        <v>2.2111617215496439E-3</v>
      </c>
      <c r="K226" s="114">
        <v>0.2869719524953292</v>
      </c>
      <c r="L226" s="114">
        <v>2.2925976193451894E-2</v>
      </c>
      <c r="M226" s="114">
        <v>0.1255539515520569</v>
      </c>
      <c r="N226" s="114">
        <v>352.16208261542249</v>
      </c>
      <c r="O226" s="114">
        <v>2.7145917176634947E-3</v>
      </c>
      <c r="P226" s="114">
        <v>1.8435615104536597E-2</v>
      </c>
      <c r="Q226" s="126">
        <v>110.69138949358468</v>
      </c>
      <c r="R226" s="126">
        <v>4.6366660551385346</v>
      </c>
      <c r="S226" s="114">
        <v>2.3569323448591173E-3</v>
      </c>
      <c r="T226" s="114">
        <v>1.9415360436973539E-3</v>
      </c>
      <c r="U226" s="114">
        <v>0.13063288587674657</v>
      </c>
      <c r="V226" s="114">
        <v>1.4624910571487969E-2</v>
      </c>
      <c r="W226" s="114">
        <v>7.4404686669609948E-2</v>
      </c>
      <c r="X226" s="114">
        <v>309.21997697309422</v>
      </c>
      <c r="Y226" s="114">
        <v>1.4875923116993873E-3</v>
      </c>
      <c r="Z226" s="114">
        <v>1.7221977125918397E-2</v>
      </c>
    </row>
    <row r="227" spans="1:26" ht="13.5" customHeight="1">
      <c r="A227" s="61" t="s">
        <v>104</v>
      </c>
      <c r="B227" s="61" t="s">
        <v>35</v>
      </c>
      <c r="C227" s="60">
        <v>2035</v>
      </c>
      <c r="D227" s="61" t="s">
        <v>3</v>
      </c>
      <c r="E227" s="137">
        <v>7211069.5617225515</v>
      </c>
      <c r="F227" s="137">
        <v>51658278.508191578</v>
      </c>
      <c r="G227" s="126">
        <v>124.88513490282281</v>
      </c>
      <c r="H227" s="126">
        <v>5.231592199427733</v>
      </c>
      <c r="I227" s="114">
        <v>3.356560071719326E-3</v>
      </c>
      <c r="J227" s="114">
        <v>2.1916328164722082E-3</v>
      </c>
      <c r="K227" s="114">
        <v>0.28152561510997898</v>
      </c>
      <c r="L227" s="114">
        <v>2.2747555710916842E-2</v>
      </c>
      <c r="M227" s="114">
        <v>0.12421722638760753</v>
      </c>
      <c r="N227" s="114">
        <v>349.04197773727878</v>
      </c>
      <c r="O227" s="114">
        <v>2.6872501635432384E-3</v>
      </c>
      <c r="P227" s="114">
        <v>1.8447544753449095E-2</v>
      </c>
      <c r="Q227" s="126">
        <v>109.65932929848313</v>
      </c>
      <c r="R227" s="126">
        <v>4.5937644396094894</v>
      </c>
      <c r="S227" s="114">
        <v>2.2883362219456335E-3</v>
      </c>
      <c r="T227" s="114">
        <v>1.9244322785886309E-3</v>
      </c>
      <c r="U227" s="114">
        <v>0.1269002448504826</v>
      </c>
      <c r="V227" s="114">
        <v>1.4521409001465179E-2</v>
      </c>
      <c r="W227" s="114">
        <v>7.333432926221338E-2</v>
      </c>
      <c r="X227" s="114">
        <v>306.48731096354783</v>
      </c>
      <c r="Y227" s="114">
        <v>1.4780208810932717E-3</v>
      </c>
      <c r="Z227" s="114">
        <v>1.7226077675185403E-2</v>
      </c>
    </row>
    <row r="228" spans="1:26" ht="13.5" customHeight="1">
      <c r="A228" s="61" t="s">
        <v>104</v>
      </c>
      <c r="B228" s="61" t="s">
        <v>35</v>
      </c>
      <c r="C228" s="60">
        <v>2036</v>
      </c>
      <c r="D228" s="61" t="s">
        <v>3</v>
      </c>
      <c r="E228" s="137">
        <v>7009283.5706937537</v>
      </c>
      <c r="F228" s="137">
        <v>50346481.421377651</v>
      </c>
      <c r="G228" s="126">
        <v>123.75210184383398</v>
      </c>
      <c r="H228" s="126">
        <v>5.1841280483283079</v>
      </c>
      <c r="I228" s="114">
        <v>3.2807828185864342E-3</v>
      </c>
      <c r="J228" s="114">
        <v>2.1717490053512123E-3</v>
      </c>
      <c r="K228" s="114">
        <v>0.27721549315164795</v>
      </c>
      <c r="L228" s="114">
        <v>2.2599322549105239E-2</v>
      </c>
      <c r="M228" s="114">
        <v>0.12316187785108923</v>
      </c>
      <c r="N228" s="114">
        <v>345.875258975603</v>
      </c>
      <c r="O228" s="114">
        <v>2.6645008073532561E-3</v>
      </c>
      <c r="P228" s="114">
        <v>1.8457032877137729E-2</v>
      </c>
      <c r="Q228" s="126">
        <v>108.66722547129042</v>
      </c>
      <c r="R228" s="126">
        <v>4.5522039876997997</v>
      </c>
      <c r="S228" s="114">
        <v>2.2329320192455791E-3</v>
      </c>
      <c r="T228" s="114">
        <v>1.9070216611703512E-3</v>
      </c>
      <c r="U228" s="114">
        <v>0.12389371915641202</v>
      </c>
      <c r="V228" s="114">
        <v>1.4435229670187769E-2</v>
      </c>
      <c r="W228" s="114">
        <v>7.248939333331085E-2</v>
      </c>
      <c r="X228" s="114">
        <v>303.71447589207565</v>
      </c>
      <c r="Y228" s="114">
        <v>1.470030028875545E-3</v>
      </c>
      <c r="Z228" s="114">
        <v>1.7229010640859847E-2</v>
      </c>
    </row>
    <row r="229" spans="1:26" ht="13.5" customHeight="1">
      <c r="A229" s="61" t="s">
        <v>104</v>
      </c>
      <c r="B229" s="61" t="s">
        <v>35</v>
      </c>
      <c r="C229" s="60">
        <v>2037</v>
      </c>
      <c r="D229" s="61" t="s">
        <v>3</v>
      </c>
      <c r="E229" s="137">
        <v>6840300.330220079</v>
      </c>
      <c r="F229" s="137">
        <v>49259987.852022313</v>
      </c>
      <c r="G229" s="126">
        <v>122.63385357338211</v>
      </c>
      <c r="H229" s="126">
        <v>5.137283250240273</v>
      </c>
      <c r="I229" s="114">
        <v>3.2185262061729253E-3</v>
      </c>
      <c r="J229" s="114">
        <v>2.152124655276299E-3</v>
      </c>
      <c r="K229" s="114">
        <v>0.27378027487235596</v>
      </c>
      <c r="L229" s="114">
        <v>2.2475439531584693E-2</v>
      </c>
      <c r="M229" s="114">
        <v>0.12232636394244277</v>
      </c>
      <c r="N229" s="114">
        <v>342.74986228028348</v>
      </c>
      <c r="O229" s="114">
        <v>2.6455487136663094E-3</v>
      </c>
      <c r="P229" s="114">
        <v>1.8464694766477163E-2</v>
      </c>
      <c r="Q229" s="126">
        <v>107.68822775017362</v>
      </c>
      <c r="R229" s="126">
        <v>4.5111925667245369</v>
      </c>
      <c r="S229" s="114">
        <v>2.1874540781143819E-3</v>
      </c>
      <c r="T229" s="114">
        <v>1.8898410452826346E-3</v>
      </c>
      <c r="U229" s="114">
        <v>0.1214380622463633</v>
      </c>
      <c r="V229" s="114">
        <v>1.4362966202171546E-2</v>
      </c>
      <c r="W229" s="114">
        <v>7.1820511939772042E-2</v>
      </c>
      <c r="X229" s="114">
        <v>300.97827113043775</v>
      </c>
      <c r="Y229" s="114">
        <v>1.4633681495482477E-3</v>
      </c>
      <c r="Z229" s="114">
        <v>1.7231110698647262E-2</v>
      </c>
    </row>
    <row r="230" spans="1:26" ht="13.5" customHeight="1">
      <c r="A230" s="61" t="s">
        <v>104</v>
      </c>
      <c r="B230" s="61" t="s">
        <v>35</v>
      </c>
      <c r="C230" s="60">
        <v>2038</v>
      </c>
      <c r="D230" s="61" t="s">
        <v>3</v>
      </c>
      <c r="E230" s="137">
        <v>6702554.8224743111</v>
      </c>
      <c r="F230" s="137">
        <v>48389734.337928355</v>
      </c>
      <c r="G230" s="126">
        <v>121.53011542061597</v>
      </c>
      <c r="H230" s="126">
        <v>5.0910462988631924</v>
      </c>
      <c r="I230" s="114">
        <v>3.1666789545751976E-3</v>
      </c>
      <c r="J230" s="114">
        <v>2.1327549459968331E-3</v>
      </c>
      <c r="K230" s="114">
        <v>0.27098675376574149</v>
      </c>
      <c r="L230" s="114">
        <v>2.2369945326694913E-2</v>
      </c>
      <c r="M230" s="114">
        <v>0.12164904542353303</v>
      </c>
      <c r="N230" s="114">
        <v>339.66501997262725</v>
      </c>
      <c r="O230" s="114">
        <v>2.6293543320233177E-3</v>
      </c>
      <c r="P230" s="114">
        <v>1.8471015400212055E-2</v>
      </c>
      <c r="Q230" s="126">
        <v>106.72204087516953</v>
      </c>
      <c r="R230" s="126">
        <v>4.4707178078799874</v>
      </c>
      <c r="S230" s="114">
        <v>2.1496467325080658E-3</v>
      </c>
      <c r="T230" s="114">
        <v>1.8728852493526277E-3</v>
      </c>
      <c r="U230" s="114">
        <v>0.11939928944048372</v>
      </c>
      <c r="V230" s="114">
        <v>1.430126697241388E-2</v>
      </c>
      <c r="W230" s="114">
        <v>7.1278312692301393E-2</v>
      </c>
      <c r="X230" s="114">
        <v>298.27787145534722</v>
      </c>
      <c r="Y230" s="114">
        <v>1.4576371600638382E-3</v>
      </c>
      <c r="Z230" s="114">
        <v>1.7232594936916312E-2</v>
      </c>
    </row>
    <row r="231" spans="1:26" ht="13.5" customHeight="1">
      <c r="A231" s="61" t="s">
        <v>104</v>
      </c>
      <c r="B231" s="61" t="s">
        <v>35</v>
      </c>
      <c r="C231" s="60">
        <v>2039</v>
      </c>
      <c r="D231" s="61" t="s">
        <v>3</v>
      </c>
      <c r="E231" s="137">
        <v>6594802.4663723409</v>
      </c>
      <c r="F231" s="137">
        <v>47728749.750010453</v>
      </c>
      <c r="G231" s="126">
        <v>120.44232055897743</v>
      </c>
      <c r="H231" s="126">
        <v>5.0454772315986682</v>
      </c>
      <c r="I231" s="114">
        <v>3.1237857819665297E-3</v>
      </c>
      <c r="J231" s="114">
        <v>2.1136650285441916E-3</v>
      </c>
      <c r="K231" s="114">
        <v>0.26873709934581508</v>
      </c>
      <c r="L231" s="114">
        <v>2.2280817690768725E-2</v>
      </c>
      <c r="M231" s="114">
        <v>0.12110538783226103</v>
      </c>
      <c r="N231" s="114">
        <v>336.62473763498792</v>
      </c>
      <c r="O231" s="114">
        <v>2.6156580263341734E-3</v>
      </c>
      <c r="P231" s="114">
        <v>1.8476131297231031E-2</v>
      </c>
      <c r="Q231" s="126">
        <v>105.76989751450719</v>
      </c>
      <c r="R231" s="126">
        <v>4.4308313491573061</v>
      </c>
      <c r="S231" s="114">
        <v>2.1184286090748005E-3</v>
      </c>
      <c r="T231" s="114">
        <v>1.8561759057078666E-3</v>
      </c>
      <c r="U231" s="114">
        <v>0.11772471790418046</v>
      </c>
      <c r="V231" s="114">
        <v>1.4248954584859808E-2</v>
      </c>
      <c r="W231" s="114">
        <v>7.0842687156400796E-2</v>
      </c>
      <c r="X231" s="114">
        <v>295.61672205631265</v>
      </c>
      <c r="Y231" s="114">
        <v>1.4527580627004533E-3</v>
      </c>
      <c r="Z231" s="114">
        <v>1.7233462192652711E-2</v>
      </c>
    </row>
    <row r="232" spans="1:26" ht="13.5" customHeight="1">
      <c r="A232" s="61" t="s">
        <v>104</v>
      </c>
      <c r="B232" s="61" t="s">
        <v>35</v>
      </c>
      <c r="C232" s="60">
        <v>2040</v>
      </c>
      <c r="D232" s="61" t="s">
        <v>3</v>
      </c>
      <c r="E232" s="137">
        <v>6514445.6763715688</v>
      </c>
      <c r="F232" s="137">
        <v>47260059.10575448</v>
      </c>
      <c r="G232" s="126">
        <v>119.38752468725873</v>
      </c>
      <c r="H232" s="126">
        <v>5.0012905326871762</v>
      </c>
      <c r="I232" s="114">
        <v>3.0886393819594391E-3</v>
      </c>
      <c r="J232" s="114">
        <v>2.0951542165973816E-3</v>
      </c>
      <c r="K232" s="114">
        <v>0.26691800703692736</v>
      </c>
      <c r="L232" s="114">
        <v>2.2207028673647773E-2</v>
      </c>
      <c r="M232" s="114">
        <v>0.12066682343519274</v>
      </c>
      <c r="N232" s="114">
        <v>333.67668431014431</v>
      </c>
      <c r="O232" s="114">
        <v>2.6043006416831137E-3</v>
      </c>
      <c r="P232" s="114">
        <v>1.8480315917251331E-2</v>
      </c>
      <c r="Q232" s="126">
        <v>104.8467031442472</v>
      </c>
      <c r="R232" s="126">
        <v>4.3921575993169739</v>
      </c>
      <c r="S232" s="114">
        <v>2.0928558636283297E-3</v>
      </c>
      <c r="T232" s="114">
        <v>1.8399745933625768E-3</v>
      </c>
      <c r="U232" s="114">
        <v>0.11635029601249863</v>
      </c>
      <c r="V232" s="114">
        <v>1.4205414528534747E-2</v>
      </c>
      <c r="W232" s="114">
        <v>7.0490128475339364E-2</v>
      </c>
      <c r="X232" s="114">
        <v>293.03648230974699</v>
      </c>
      <c r="Y232" s="114">
        <v>1.4486760424863377E-3</v>
      </c>
      <c r="Z232" s="114">
        <v>1.7233845867982999E-2</v>
      </c>
    </row>
    <row r="233" spans="1:26" ht="13.5" customHeight="1">
      <c r="A233" s="61" t="s">
        <v>104</v>
      </c>
      <c r="B233" s="61" t="s">
        <v>36</v>
      </c>
      <c r="C233" s="60">
        <v>2020</v>
      </c>
      <c r="D233" s="61" t="s">
        <v>3</v>
      </c>
      <c r="E233" s="137">
        <v>413792.71080938011</v>
      </c>
      <c r="F233" s="137">
        <v>2811467.6399508659</v>
      </c>
      <c r="G233" s="126">
        <v>163.12872579449467</v>
      </c>
      <c r="H233" s="126">
        <v>6.8828758310237275</v>
      </c>
      <c r="I233" s="114">
        <v>3.1052029290273928E-2</v>
      </c>
      <c r="J233" s="114">
        <v>3.0119055449771811E-3</v>
      </c>
      <c r="K233" s="114">
        <v>2.000809495436072</v>
      </c>
      <c r="L233" s="114">
        <v>7.7121466202850111E-2</v>
      </c>
      <c r="M233" s="114">
        <v>0.52565980640680066</v>
      </c>
      <c r="N233" s="114">
        <v>478.39242003181812</v>
      </c>
      <c r="O233" s="114">
        <v>1.1453940545496184E-2</v>
      </c>
      <c r="P233" s="114">
        <v>2.8371179242731286E-2</v>
      </c>
      <c r="Q233" s="126">
        <v>139.12696336059113</v>
      </c>
      <c r="R233" s="126">
        <v>5.87017160156506</v>
      </c>
      <c r="S233" s="114">
        <v>2.3127267096612336E-2</v>
      </c>
      <c r="T233" s="114">
        <v>2.5687521946900619E-3</v>
      </c>
      <c r="U233" s="114">
        <v>1.3098849551873908</v>
      </c>
      <c r="V233" s="114">
        <v>4.7551547915110917E-2</v>
      </c>
      <c r="W233" s="114">
        <v>0.39226108220504524</v>
      </c>
      <c r="X233" s="114">
        <v>408.00468690963987</v>
      </c>
      <c r="Y233" s="114">
        <v>4.7173416735223602E-3</v>
      </c>
      <c r="Z233" s="114">
        <v>2.8568627960185149E-2</v>
      </c>
    </row>
    <row r="234" spans="1:26" ht="13.5" customHeight="1">
      <c r="A234" s="61" t="s">
        <v>104</v>
      </c>
      <c r="B234" s="61" t="s">
        <v>36</v>
      </c>
      <c r="C234" s="60">
        <v>2021</v>
      </c>
      <c r="D234" s="61" t="s">
        <v>3</v>
      </c>
      <c r="E234" s="137">
        <v>367381.96416223765</v>
      </c>
      <c r="F234" s="137">
        <v>2507722.0632885564</v>
      </c>
      <c r="G234" s="126">
        <v>162.27308653848664</v>
      </c>
      <c r="H234" s="126">
        <v>6.8450880611556126</v>
      </c>
      <c r="I234" s="114">
        <v>2.7383899232740219E-2</v>
      </c>
      <c r="J234" s="114">
        <v>2.9909989003522584E-3</v>
      </c>
      <c r="K234" s="114">
        <v>1.7740837882323064</v>
      </c>
      <c r="L234" s="114">
        <v>6.9755492843015549E-2</v>
      </c>
      <c r="M234" s="114">
        <v>0.47313692023242088</v>
      </c>
      <c r="N234" s="114">
        <v>475.11364816655583</v>
      </c>
      <c r="O234" s="114">
        <v>1.0161012299951391E-2</v>
      </c>
      <c r="P234" s="114">
        <v>2.9588480262974268E-2</v>
      </c>
      <c r="Q234" s="126">
        <v>138.36841925552582</v>
      </c>
      <c r="R234" s="126">
        <v>5.836728904902774</v>
      </c>
      <c r="S234" s="114">
        <v>2.0352712449263358E-2</v>
      </c>
      <c r="T234" s="114">
        <v>2.5503908175099755E-3</v>
      </c>
      <c r="U234" s="114">
        <v>1.1473608000611781</v>
      </c>
      <c r="V234" s="114">
        <v>4.3167259551823385E-2</v>
      </c>
      <c r="W234" s="114">
        <v>0.35208936800841939</v>
      </c>
      <c r="X234" s="114">
        <v>405.12401573097912</v>
      </c>
      <c r="Y234" s="114">
        <v>4.2276755581556625E-3</v>
      </c>
      <c r="Z234" s="114">
        <v>2.95105092923824E-2</v>
      </c>
    </row>
    <row r="235" spans="1:26" ht="13.5" customHeight="1">
      <c r="A235" s="61" t="s">
        <v>104</v>
      </c>
      <c r="B235" s="61" t="s">
        <v>36</v>
      </c>
      <c r="C235" s="60">
        <v>2022</v>
      </c>
      <c r="D235" s="61" t="s">
        <v>3</v>
      </c>
      <c r="E235" s="137">
        <v>325454.41192312131</v>
      </c>
      <c r="F235" s="137">
        <v>2231349.3187487102</v>
      </c>
      <c r="G235" s="126">
        <v>160.92432413628717</v>
      </c>
      <c r="H235" s="126">
        <v>6.7900333815371816</v>
      </c>
      <c r="I235" s="114">
        <v>2.3843197224263209E-2</v>
      </c>
      <c r="J235" s="114">
        <v>2.9717129703551951E-3</v>
      </c>
      <c r="K235" s="114">
        <v>1.549053572273531</v>
      </c>
      <c r="L235" s="114">
        <v>6.2832008256818686E-2</v>
      </c>
      <c r="M235" s="114">
        <v>0.42022964249006212</v>
      </c>
      <c r="N235" s="114">
        <v>472.00431211287201</v>
      </c>
      <c r="O235" s="114">
        <v>8.9643063628031695E-3</v>
      </c>
      <c r="P235" s="114">
        <v>3.0762671670034599E-2</v>
      </c>
      <c r="Q235" s="126">
        <v>137.18873698518044</v>
      </c>
      <c r="R235" s="126">
        <v>5.7885351310308861</v>
      </c>
      <c r="S235" s="114">
        <v>1.7675407967466323E-2</v>
      </c>
      <c r="T235" s="114">
        <v>2.5333991692905191E-3</v>
      </c>
      <c r="U235" s="114">
        <v>0.98988429521374954</v>
      </c>
      <c r="V235" s="114">
        <v>3.9045822018150829E-2</v>
      </c>
      <c r="W235" s="114">
        <v>0.31160092995317518</v>
      </c>
      <c r="X235" s="114">
        <v>402.38587782095499</v>
      </c>
      <c r="Y235" s="114">
        <v>3.7759746864289337E-3</v>
      </c>
      <c r="Z235" s="114">
        <v>3.0385643766902712E-2</v>
      </c>
    </row>
    <row r="236" spans="1:26" ht="13.5" customHeight="1">
      <c r="A236" s="61" t="s">
        <v>104</v>
      </c>
      <c r="B236" s="61" t="s">
        <v>36</v>
      </c>
      <c r="C236" s="60">
        <v>2023</v>
      </c>
      <c r="D236" s="61" t="s">
        <v>3</v>
      </c>
      <c r="E236" s="137">
        <v>291049.81580725865</v>
      </c>
      <c r="F236" s="137">
        <v>2003889.900733446</v>
      </c>
      <c r="G236" s="126">
        <v>159.23123973633562</v>
      </c>
      <c r="H236" s="126">
        <v>6.718595457810407</v>
      </c>
      <c r="I236" s="114">
        <v>2.0688017272790089E-2</v>
      </c>
      <c r="J236" s="114">
        <v>2.9404475858445175E-3</v>
      </c>
      <c r="K236" s="114">
        <v>1.3453642593593167</v>
      </c>
      <c r="L236" s="114">
        <v>5.6835488478632588E-2</v>
      </c>
      <c r="M236" s="114">
        <v>0.37178751983845121</v>
      </c>
      <c r="N236" s="114">
        <v>467.03835596026846</v>
      </c>
      <c r="O236" s="114">
        <v>7.9387898718487736E-3</v>
      </c>
      <c r="P236" s="114">
        <v>3.180648560840494E-2</v>
      </c>
      <c r="Q236" s="126">
        <v>135.7173311112812</v>
      </c>
      <c r="R236" s="126">
        <v>5.7264507006305161</v>
      </c>
      <c r="S236" s="114">
        <v>1.5292662637067387E-2</v>
      </c>
      <c r="T236" s="114">
        <v>2.5062274167068637E-3</v>
      </c>
      <c r="U236" s="114">
        <v>0.84990153214547248</v>
      </c>
      <c r="V236" s="114">
        <v>3.5475561353326489E-2</v>
      </c>
      <c r="W236" s="114">
        <v>0.27452664963801021</v>
      </c>
      <c r="X236" s="114">
        <v>398.07012306432506</v>
      </c>
      <c r="Y236" s="114">
        <v>3.3893502864551601E-3</v>
      </c>
      <c r="Z236" s="114">
        <v>3.1140521518206701E-2</v>
      </c>
    </row>
    <row r="237" spans="1:26" ht="13.5" customHeight="1">
      <c r="A237" s="61" t="s">
        <v>104</v>
      </c>
      <c r="B237" s="61" t="s">
        <v>36</v>
      </c>
      <c r="C237" s="60">
        <v>2024</v>
      </c>
      <c r="D237" s="61" t="s">
        <v>3</v>
      </c>
      <c r="E237" s="137">
        <v>263185.22593440267</v>
      </c>
      <c r="F237" s="137">
        <v>1819357.6065706008</v>
      </c>
      <c r="G237" s="126">
        <v>157.12239145196622</v>
      </c>
      <c r="H237" s="126">
        <v>6.6296148122534388</v>
      </c>
      <c r="I237" s="114">
        <v>1.7882461011133322E-2</v>
      </c>
      <c r="J237" s="114">
        <v>2.901504487386236E-3</v>
      </c>
      <c r="K237" s="114">
        <v>1.1630483282927599</v>
      </c>
      <c r="L237" s="114">
        <v>5.1579321653076188E-2</v>
      </c>
      <c r="M237" s="114">
        <v>0.32796427063054645</v>
      </c>
      <c r="N237" s="114">
        <v>460.85293005180728</v>
      </c>
      <c r="O237" s="114">
        <v>7.0522941886673541E-3</v>
      </c>
      <c r="P237" s="114">
        <v>3.2719861801237517E-2</v>
      </c>
      <c r="Q237" s="126">
        <v>133.89537438554601</v>
      </c>
      <c r="R237" s="126">
        <v>5.6495751440367172</v>
      </c>
      <c r="S237" s="114">
        <v>1.317829416068967E-2</v>
      </c>
      <c r="T237" s="114">
        <v>2.4725822082378962E-3</v>
      </c>
      <c r="U237" s="114">
        <v>0.72647538965447722</v>
      </c>
      <c r="V237" s="114">
        <v>3.2346803960990739E-2</v>
      </c>
      <c r="W237" s="114">
        <v>0.24098480311292689</v>
      </c>
      <c r="X237" s="114">
        <v>392.72617375370527</v>
      </c>
      <c r="Y237" s="114">
        <v>3.0576263648341359E-3</v>
      </c>
      <c r="Z237" s="114">
        <v>3.1782601972460939E-2</v>
      </c>
    </row>
    <row r="238" spans="1:26" ht="13.5" customHeight="1">
      <c r="A238" s="61" t="s">
        <v>104</v>
      </c>
      <c r="B238" s="61" t="s">
        <v>36</v>
      </c>
      <c r="C238" s="60">
        <v>2025</v>
      </c>
      <c r="D238" s="61" t="s">
        <v>3</v>
      </c>
      <c r="E238" s="137">
        <v>240308.22327243799</v>
      </c>
      <c r="F238" s="137">
        <v>1667641.8878309643</v>
      </c>
      <c r="G238" s="126">
        <v>155.03711467029515</v>
      </c>
      <c r="H238" s="126">
        <v>6.522656900196564</v>
      </c>
      <c r="I238" s="114">
        <v>1.5461601930407954E-2</v>
      </c>
      <c r="J238" s="114">
        <v>2.8055062442391117E-3</v>
      </c>
      <c r="K238" s="114">
        <v>1.0044133522109204</v>
      </c>
      <c r="L238" s="114">
        <v>4.708955151187013E-2</v>
      </c>
      <c r="M238" s="114">
        <v>0.28948591259158318</v>
      </c>
      <c r="N238" s="114">
        <v>446.07685341472711</v>
      </c>
      <c r="O238" s="114">
        <v>6.3067019669005558E-3</v>
      </c>
      <c r="P238" s="114">
        <v>3.3500832441210306E-2</v>
      </c>
      <c r="Q238" s="126">
        <v>132.09734317671084</v>
      </c>
      <c r="R238" s="126">
        <v>5.5575443905903139</v>
      </c>
      <c r="S238" s="114">
        <v>1.1356262519080462E-2</v>
      </c>
      <c r="T238" s="114">
        <v>2.3903948542759188E-3</v>
      </c>
      <c r="U238" s="114">
        <v>0.62040613377166887</v>
      </c>
      <c r="V238" s="114">
        <v>2.9675660629546751E-2</v>
      </c>
      <c r="W238" s="114">
        <v>0.21154066768733409</v>
      </c>
      <c r="X238" s="114">
        <v>380.07394109484528</v>
      </c>
      <c r="Y238" s="114">
        <v>2.7787191887200914E-3</v>
      </c>
      <c r="Z238" s="114">
        <v>3.2317785692769788E-2</v>
      </c>
    </row>
    <row r="239" spans="1:26" ht="13.5" customHeight="1">
      <c r="A239" s="61" t="s">
        <v>104</v>
      </c>
      <c r="B239" s="61" t="s">
        <v>36</v>
      </c>
      <c r="C239" s="60">
        <v>2026</v>
      </c>
      <c r="D239" s="61" t="s">
        <v>3</v>
      </c>
      <c r="E239" s="137">
        <v>221643.81256502416</v>
      </c>
      <c r="F239" s="137">
        <v>1543834.622227726</v>
      </c>
      <c r="G239" s="126">
        <v>152.24373083736489</v>
      </c>
      <c r="H239" s="126">
        <v>6.4060579826759794</v>
      </c>
      <c r="I239" s="114">
        <v>1.3379439499541887E-2</v>
      </c>
      <c r="J239" s="114">
        <v>2.7577554528700208E-3</v>
      </c>
      <c r="K239" s="114">
        <v>0.86781003567524972</v>
      </c>
      <c r="L239" s="114">
        <v>4.3275283218868275E-2</v>
      </c>
      <c r="M239" s="114">
        <v>0.25607679003950556</v>
      </c>
      <c r="N239" s="114">
        <v>438.46103851909436</v>
      </c>
      <c r="O239" s="114">
        <v>5.6834242102844785E-3</v>
      </c>
      <c r="P239" s="114">
        <v>3.4158104864211565E-2</v>
      </c>
      <c r="Q239" s="126">
        <v>129.6993716633398</v>
      </c>
      <c r="R239" s="126">
        <v>5.4574443927649723</v>
      </c>
      <c r="S239" s="114">
        <v>9.790475096255951E-3</v>
      </c>
      <c r="T239" s="114">
        <v>2.3493850779345601E-3</v>
      </c>
      <c r="U239" s="114">
        <v>0.53018999609120165</v>
      </c>
      <c r="V239" s="114">
        <v>2.7406884634368307E-2</v>
      </c>
      <c r="W239" s="114">
        <v>0.18596903322362851</v>
      </c>
      <c r="X239" s="114">
        <v>373.53341830233808</v>
      </c>
      <c r="Y239" s="114">
        <v>2.5475212411382626E-3</v>
      </c>
      <c r="Z239" s="114">
        <v>3.2755465221551587E-2</v>
      </c>
    </row>
    <row r="240" spans="1:26" ht="13.5" customHeight="1">
      <c r="A240" s="61" t="s">
        <v>104</v>
      </c>
      <c r="B240" s="61" t="s">
        <v>36</v>
      </c>
      <c r="C240" s="60">
        <v>2027</v>
      </c>
      <c r="D240" s="61" t="s">
        <v>3</v>
      </c>
      <c r="E240" s="137">
        <v>206347.37934157433</v>
      </c>
      <c r="F240" s="137">
        <v>1442426.4807158683</v>
      </c>
      <c r="G240" s="126">
        <v>149.43361272878047</v>
      </c>
      <c r="H240" s="126">
        <v>6.2887212093762992</v>
      </c>
      <c r="I240" s="114">
        <v>1.1600831978348372E-2</v>
      </c>
      <c r="J240" s="114">
        <v>2.7095993632343125E-3</v>
      </c>
      <c r="K240" s="114">
        <v>0.7520218539728678</v>
      </c>
      <c r="L240" s="114">
        <v>4.000169312773888E-2</v>
      </c>
      <c r="M240" s="114">
        <v>0.22768908742189439</v>
      </c>
      <c r="N240" s="114">
        <v>430.78163879910869</v>
      </c>
      <c r="O240" s="114">
        <v>5.1547908462686526E-3</v>
      </c>
      <c r="P240" s="114">
        <v>3.4707204801804524E-2</v>
      </c>
      <c r="Q240" s="126">
        <v>127.29039270210519</v>
      </c>
      <c r="R240" s="126">
        <v>5.356852301954647</v>
      </c>
      <c r="S240" s="114">
        <v>8.4522742813565154E-3</v>
      </c>
      <c r="T240" s="114">
        <v>2.3080882588140889E-3</v>
      </c>
      <c r="U240" s="114">
        <v>0.45390549998975105</v>
      </c>
      <c r="V240" s="114">
        <v>2.5460673855495063E-2</v>
      </c>
      <c r="W240" s="114">
        <v>0.16423817541860608</v>
      </c>
      <c r="X240" s="114">
        <v>366.94799095246685</v>
      </c>
      <c r="Y240" s="114">
        <v>2.3531099670829805E-3</v>
      </c>
      <c r="Z240" s="114">
        <v>3.3116520511696265E-2</v>
      </c>
    </row>
    <row r="241" spans="1:26" ht="13.5" customHeight="1">
      <c r="A241" s="61" t="s">
        <v>104</v>
      </c>
      <c r="B241" s="61" t="s">
        <v>36</v>
      </c>
      <c r="C241" s="60">
        <v>2028</v>
      </c>
      <c r="D241" s="61" t="s">
        <v>3</v>
      </c>
      <c r="E241" s="137">
        <v>193918.19235938892</v>
      </c>
      <c r="F241" s="137">
        <v>1360210.0885622529</v>
      </c>
      <c r="G241" s="126">
        <v>147.00032033861865</v>
      </c>
      <c r="H241" s="126">
        <v>6.1728607906930177</v>
      </c>
      <c r="I241" s="114">
        <v>1.0108390024841925E-2</v>
      </c>
      <c r="J241" s="114">
        <v>2.6246946256632884E-3</v>
      </c>
      <c r="K241" s="114">
        <v>0.65607129682622234</v>
      </c>
      <c r="L241" s="114">
        <v>3.7249332220309329E-2</v>
      </c>
      <c r="M241" s="114">
        <v>0.20413503426288956</v>
      </c>
      <c r="N241" s="114">
        <v>417.62386444509747</v>
      </c>
      <c r="O241" s="114">
        <v>4.7171051112479033E-3</v>
      </c>
      <c r="P241" s="114">
        <v>3.5156100746142734E-2</v>
      </c>
      <c r="Q241" s="126">
        <v>125.20490545267073</v>
      </c>
      <c r="R241" s="126">
        <v>5.2576242683749816</v>
      </c>
      <c r="S241" s="114">
        <v>7.3293107005690233E-3</v>
      </c>
      <c r="T241" s="114">
        <v>2.2355369137380832E-3</v>
      </c>
      <c r="U241" s="114">
        <v>0.39072457022740803</v>
      </c>
      <c r="V241" s="114">
        <v>2.3824856984560952E-2</v>
      </c>
      <c r="W241" s="114">
        <v>0.14620944318163159</v>
      </c>
      <c r="X241" s="114">
        <v>355.70369059182673</v>
      </c>
      <c r="Y241" s="114">
        <v>2.1937722854188904E-3</v>
      </c>
      <c r="Z241" s="114">
        <v>3.3407920878147819E-2</v>
      </c>
    </row>
    <row r="242" spans="1:26" ht="13.5" customHeight="1">
      <c r="A242" s="61" t="s">
        <v>104</v>
      </c>
      <c r="B242" s="61" t="s">
        <v>36</v>
      </c>
      <c r="C242" s="60">
        <v>2029</v>
      </c>
      <c r="D242" s="61" t="s">
        <v>3</v>
      </c>
      <c r="E242" s="137">
        <v>183689.03041009975</v>
      </c>
      <c r="F242" s="137">
        <v>1292738.2385432185</v>
      </c>
      <c r="G242" s="126">
        <v>144.32832019884606</v>
      </c>
      <c r="H242" s="126">
        <v>6.0614206048108024</v>
      </c>
      <c r="I242" s="114">
        <v>8.85919953906209E-3</v>
      </c>
      <c r="J242" s="114">
        <v>2.579297714037759E-3</v>
      </c>
      <c r="K242" s="114">
        <v>0.57685674611147286</v>
      </c>
      <c r="L242" s="114">
        <v>3.4911290742059495E-2</v>
      </c>
      <c r="M242" s="114">
        <v>0.18466094660715721</v>
      </c>
      <c r="N242" s="114">
        <v>410.38100043726274</v>
      </c>
      <c r="O242" s="114">
        <v>4.3486914262587046E-3</v>
      </c>
      <c r="P242" s="114">
        <v>3.5519832213870339E-2</v>
      </c>
      <c r="Q242" s="126">
        <v>122.91913010264695</v>
      </c>
      <c r="R242" s="126">
        <v>5.1622893338126792</v>
      </c>
      <c r="S242" s="114">
        <v>6.3880829069492186E-3</v>
      </c>
      <c r="T242" s="114">
        <v>2.1966931427488613E-3</v>
      </c>
      <c r="U242" s="114">
        <v>0.33857013881927273</v>
      </c>
      <c r="V242" s="114">
        <v>2.2436341556815693E-2</v>
      </c>
      <c r="W242" s="114">
        <v>0.13129596162297305</v>
      </c>
      <c r="X242" s="114">
        <v>349.50642753206273</v>
      </c>
      <c r="Y242" s="114">
        <v>2.0609354769041393E-3</v>
      </c>
      <c r="Z242" s="114">
        <v>3.3641318558848679E-2</v>
      </c>
    </row>
    <row r="243" spans="1:26" ht="13.5" customHeight="1">
      <c r="A243" s="61" t="s">
        <v>104</v>
      </c>
      <c r="B243" s="61" t="s">
        <v>36</v>
      </c>
      <c r="C243" s="60">
        <v>2030</v>
      </c>
      <c r="D243" s="61" t="s">
        <v>3</v>
      </c>
      <c r="E243" s="137">
        <v>174964.78450681182</v>
      </c>
      <c r="F243" s="137">
        <v>1235289.7582323654</v>
      </c>
      <c r="G243" s="126">
        <v>142.24037775900527</v>
      </c>
      <c r="H243" s="126">
        <v>5.9570220090541239</v>
      </c>
      <c r="I243" s="114">
        <v>7.8409479906551872E-3</v>
      </c>
      <c r="J243" s="114">
        <v>2.4913465816788871E-3</v>
      </c>
      <c r="K243" s="114">
        <v>0.51360719785517261</v>
      </c>
      <c r="L243" s="114">
        <v>3.2981197779362703E-2</v>
      </c>
      <c r="M243" s="114">
        <v>0.16914292284591348</v>
      </c>
      <c r="N243" s="114">
        <v>396.81665698710873</v>
      </c>
      <c r="O243" s="114">
        <v>4.0484314842277073E-3</v>
      </c>
      <c r="P243" s="114">
        <v>3.5808935829577851E-2</v>
      </c>
      <c r="Q243" s="126">
        <v>121.13252615970303</v>
      </c>
      <c r="R243" s="126">
        <v>5.0730259277590513</v>
      </c>
      <c r="S243" s="114">
        <v>5.6215747012585719E-3</v>
      </c>
      <c r="T243" s="114">
        <v>2.1216416163447565E-3</v>
      </c>
      <c r="U243" s="114">
        <v>0.2966195273026867</v>
      </c>
      <c r="V243" s="114">
        <v>2.1290651887866066E-2</v>
      </c>
      <c r="W243" s="114">
        <v>0.11942125381081582</v>
      </c>
      <c r="X243" s="114">
        <v>337.93079602569952</v>
      </c>
      <c r="Y243" s="114">
        <v>1.953599975867042E-3</v>
      </c>
      <c r="Z243" s="114">
        <v>3.3826565080667399E-2</v>
      </c>
    </row>
    <row r="244" spans="1:26" ht="13.5" customHeight="1">
      <c r="A244" s="61" t="s">
        <v>104</v>
      </c>
      <c r="B244" s="61" t="s">
        <v>36</v>
      </c>
      <c r="C244" s="60">
        <v>2031</v>
      </c>
      <c r="D244" s="61" t="s">
        <v>3</v>
      </c>
      <c r="E244" s="137">
        <v>167208.64650233506</v>
      </c>
      <c r="F244" s="137">
        <v>1184191.4482218917</v>
      </c>
      <c r="G244" s="126">
        <v>139.94526024645373</v>
      </c>
      <c r="H244" s="126">
        <v>5.8612178687201535</v>
      </c>
      <c r="I244" s="114">
        <v>7.0111905892135179E-3</v>
      </c>
      <c r="J244" s="114">
        <v>2.4521029509793168E-3</v>
      </c>
      <c r="K244" s="114">
        <v>0.46303156661955069</v>
      </c>
      <c r="L244" s="114">
        <v>3.1380396676086747E-2</v>
      </c>
      <c r="M244" s="114">
        <v>0.15673632635473542</v>
      </c>
      <c r="N244" s="114">
        <v>390.55774798456218</v>
      </c>
      <c r="O244" s="114">
        <v>3.8010133869166669E-3</v>
      </c>
      <c r="P244" s="114">
        <v>3.6037143488188886E-2</v>
      </c>
      <c r="Q244" s="126">
        <v>119.17143671017254</v>
      </c>
      <c r="R244" s="126">
        <v>4.9911640669832282</v>
      </c>
      <c r="S244" s="114">
        <v>4.9968991213969038E-3</v>
      </c>
      <c r="T244" s="114">
        <v>2.0881066719575735E-3</v>
      </c>
      <c r="U244" s="114">
        <v>0.26293359276457434</v>
      </c>
      <c r="V244" s="114">
        <v>2.0341117711826753E-2</v>
      </c>
      <c r="W244" s="114">
        <v>0.10992637768684223</v>
      </c>
      <c r="X244" s="114">
        <v>332.58238159437218</v>
      </c>
      <c r="Y244" s="114">
        <v>1.865812881558882E-3</v>
      </c>
      <c r="Z244" s="114">
        <v>3.3971818030127582E-2</v>
      </c>
    </row>
    <row r="245" spans="1:26" ht="13.5" customHeight="1">
      <c r="A245" s="61" t="s">
        <v>104</v>
      </c>
      <c r="B245" s="61" t="s">
        <v>36</v>
      </c>
      <c r="C245" s="60">
        <v>2032</v>
      </c>
      <c r="D245" s="61" t="s">
        <v>3</v>
      </c>
      <c r="E245" s="137">
        <v>160167.07660347875</v>
      </c>
      <c r="F245" s="137">
        <v>1137728.3323443504</v>
      </c>
      <c r="G245" s="126">
        <v>137.85140690392234</v>
      </c>
      <c r="H245" s="126">
        <v>5.7738332631447298</v>
      </c>
      <c r="I245" s="114">
        <v>6.3345312339079876E-3</v>
      </c>
      <c r="J245" s="114">
        <v>2.4163559815549482E-3</v>
      </c>
      <c r="K245" s="114">
        <v>0.4229343016183984</v>
      </c>
      <c r="L245" s="114">
        <v>3.0052252611200994E-2</v>
      </c>
      <c r="M245" s="114">
        <v>0.14695024696223322</v>
      </c>
      <c r="N245" s="114">
        <v>384.85602651091438</v>
      </c>
      <c r="O245" s="114">
        <v>3.5970730970536096E-3</v>
      </c>
      <c r="P245" s="114">
        <v>3.621808307132484E-2</v>
      </c>
      <c r="Q245" s="126">
        <v>117.38286565233307</v>
      </c>
      <c r="R245" s="126">
        <v>4.9165192394377044</v>
      </c>
      <c r="S245" s="114">
        <v>4.4874045323385287E-3</v>
      </c>
      <c r="T245" s="114">
        <v>2.0575690587529686E-3</v>
      </c>
      <c r="U245" s="114">
        <v>0.23588336219164063</v>
      </c>
      <c r="V245" s="114">
        <v>1.9553700563694348E-2</v>
      </c>
      <c r="W245" s="114">
        <v>0.10244254953794615</v>
      </c>
      <c r="X245" s="114">
        <v>327.71158648316987</v>
      </c>
      <c r="Y245" s="114">
        <v>1.7938968084658031E-3</v>
      </c>
      <c r="Z245" s="114">
        <v>3.408772941084369E-2</v>
      </c>
    </row>
    <row r="246" spans="1:26" ht="13.5" customHeight="1">
      <c r="A246" s="61" t="s">
        <v>104</v>
      </c>
      <c r="B246" s="61" t="s">
        <v>36</v>
      </c>
      <c r="C246" s="60">
        <v>2033</v>
      </c>
      <c r="D246" s="61" t="s">
        <v>3</v>
      </c>
      <c r="E246" s="137">
        <v>153649.56488111417</v>
      </c>
      <c r="F246" s="137">
        <v>1094608.011400328</v>
      </c>
      <c r="G246" s="126">
        <v>135.95245988407706</v>
      </c>
      <c r="H246" s="126">
        <v>5.6946032419164601</v>
      </c>
      <c r="I246" s="114">
        <v>5.7905349898076091E-3</v>
      </c>
      <c r="J246" s="114">
        <v>2.3839983033372056E-3</v>
      </c>
      <c r="K246" s="114">
        <v>0.39148214938783643</v>
      </c>
      <c r="L246" s="114">
        <v>2.8962826588211903E-2</v>
      </c>
      <c r="M246" s="114">
        <v>0.13930078074902702</v>
      </c>
      <c r="N246" s="114">
        <v>379.69435639120201</v>
      </c>
      <c r="O246" s="114">
        <v>3.4308863228584259E-3</v>
      </c>
      <c r="P246" s="114">
        <v>3.6358597043852303E-2</v>
      </c>
      <c r="Q246" s="126">
        <v>115.76132947669717</v>
      </c>
      <c r="R246" s="126">
        <v>4.8488629237650702</v>
      </c>
      <c r="S246" s="114">
        <v>4.0774799386919013E-3</v>
      </c>
      <c r="T246" s="114">
        <v>2.0299361504736392E-3</v>
      </c>
      <c r="U246" s="114">
        <v>0.21446182279473827</v>
      </c>
      <c r="V246" s="114">
        <v>1.8908092571189174E-2</v>
      </c>
      <c r="W246" s="114">
        <v>9.6592903094330967E-2</v>
      </c>
      <c r="X246" s="114">
        <v>323.30362781315404</v>
      </c>
      <c r="Y246" s="114">
        <v>1.7357586379457837E-3</v>
      </c>
      <c r="Z246" s="114">
        <v>3.4177364894216057E-2</v>
      </c>
    </row>
    <row r="247" spans="1:26" ht="13.5" customHeight="1">
      <c r="A247" s="61" t="s">
        <v>104</v>
      </c>
      <c r="B247" s="61" t="s">
        <v>36</v>
      </c>
      <c r="C247" s="60">
        <v>2034</v>
      </c>
      <c r="D247" s="61" t="s">
        <v>3</v>
      </c>
      <c r="E247" s="137">
        <v>147391.15750721094</v>
      </c>
      <c r="F247" s="137">
        <v>1052986.8537690619</v>
      </c>
      <c r="G247" s="126">
        <v>134.22849812138142</v>
      </c>
      <c r="H247" s="126">
        <v>5.6225938053447813</v>
      </c>
      <c r="I247" s="114">
        <v>5.3434837855108157E-3</v>
      </c>
      <c r="J247" s="114">
        <v>2.3543788580694309E-3</v>
      </c>
      <c r="K247" s="114">
        <v>0.36636055327824629</v>
      </c>
      <c r="L247" s="114">
        <v>2.8047757319226239E-2</v>
      </c>
      <c r="M247" s="114">
        <v>0.13322008166589361</v>
      </c>
      <c r="N247" s="114">
        <v>374.97165125596456</v>
      </c>
      <c r="O247" s="114">
        <v>3.2912348913512021E-3</v>
      </c>
      <c r="P247" s="114">
        <v>3.6471122905752516E-2</v>
      </c>
      <c r="Q247" s="126">
        <v>114.28960719112325</v>
      </c>
      <c r="R247" s="126">
        <v>4.7873890150137717</v>
      </c>
      <c r="S247" s="114">
        <v>3.7408894991580372E-3</v>
      </c>
      <c r="T247" s="114">
        <v>2.0046490770127923E-3</v>
      </c>
      <c r="U247" s="114">
        <v>0.19711139775247058</v>
      </c>
      <c r="V247" s="114">
        <v>1.8366158569920316E-2</v>
      </c>
      <c r="W247" s="114">
        <v>9.1946720062122539E-2</v>
      </c>
      <c r="X247" s="114">
        <v>319.27171449908803</v>
      </c>
      <c r="Y247" s="114">
        <v>1.6869587607837345E-3</v>
      </c>
      <c r="Z247" s="114">
        <v>3.4249662413720593E-2</v>
      </c>
    </row>
    <row r="248" spans="1:26" ht="13.5" customHeight="1">
      <c r="A248" s="61" t="s">
        <v>104</v>
      </c>
      <c r="B248" s="61" t="s">
        <v>36</v>
      </c>
      <c r="C248" s="60">
        <v>2035</v>
      </c>
      <c r="D248" s="61" t="s">
        <v>3</v>
      </c>
      <c r="E248" s="137">
        <v>141360.78391633925</v>
      </c>
      <c r="F248" s="137">
        <v>1012672.9028449644</v>
      </c>
      <c r="G248" s="126">
        <v>132.64798508444608</v>
      </c>
      <c r="H248" s="126">
        <v>5.5567875598451915</v>
      </c>
      <c r="I248" s="114">
        <v>4.97977773068885E-3</v>
      </c>
      <c r="J248" s="114">
        <v>2.3278645402929924E-3</v>
      </c>
      <c r="K248" s="114">
        <v>0.34652185392073542</v>
      </c>
      <c r="L248" s="114">
        <v>2.728718311869352E-2</v>
      </c>
      <c r="M248" s="114">
        <v>0.12844728549147047</v>
      </c>
      <c r="N248" s="114">
        <v>370.73839967236648</v>
      </c>
      <c r="O248" s="114">
        <v>3.1754352458470804E-3</v>
      </c>
      <c r="P248" s="114">
        <v>3.6560390438262917E-2</v>
      </c>
      <c r="Q248" s="126">
        <v>112.94054641104022</v>
      </c>
      <c r="R248" s="126">
        <v>4.7312186679613246</v>
      </c>
      <c r="S248" s="114">
        <v>3.4672948693665129E-3</v>
      </c>
      <c r="T248" s="114">
        <v>1.9820149773417373E-3</v>
      </c>
      <c r="U248" s="114">
        <v>0.18318549810291088</v>
      </c>
      <c r="V248" s="114">
        <v>1.7915899919447607E-2</v>
      </c>
      <c r="W248" s="114">
        <v>8.8303921005796412E-2</v>
      </c>
      <c r="X248" s="114">
        <v>315.65799818139402</v>
      </c>
      <c r="Y248" s="114">
        <v>1.6465945645222945E-3</v>
      </c>
      <c r="Z248" s="114">
        <v>3.4307315156160798E-2</v>
      </c>
    </row>
    <row r="249" spans="1:26" ht="13.5" customHeight="1">
      <c r="A249" s="61" t="s">
        <v>104</v>
      </c>
      <c r="B249" s="61" t="s">
        <v>36</v>
      </c>
      <c r="C249" s="60">
        <v>2036</v>
      </c>
      <c r="D249" s="61" t="s">
        <v>3</v>
      </c>
      <c r="E249" s="137">
        <v>136039.4631522244</v>
      </c>
      <c r="F249" s="137">
        <v>977148.12578052923</v>
      </c>
      <c r="G249" s="126">
        <v>131.17408507440217</v>
      </c>
      <c r="H249" s="126">
        <v>5.4950440721091836</v>
      </c>
      <c r="I249" s="114">
        <v>4.6748428325927346E-3</v>
      </c>
      <c r="J249" s="114">
        <v>2.3019987906765594E-3</v>
      </c>
      <c r="K249" s="114">
        <v>0.33023587748167782</v>
      </c>
      <c r="L249" s="114">
        <v>2.6635639123260984E-2</v>
      </c>
      <c r="M249" s="114">
        <v>0.12455179596259816</v>
      </c>
      <c r="N249" s="114">
        <v>366.61899046571398</v>
      </c>
      <c r="O249" s="114">
        <v>3.0762280163759846E-3</v>
      </c>
      <c r="P249" s="114">
        <v>3.6634134424709523E-2</v>
      </c>
      <c r="Q249" s="126">
        <v>111.68261452222619</v>
      </c>
      <c r="R249" s="126">
        <v>4.6785223509652969</v>
      </c>
      <c r="S249" s="114">
        <v>3.2379897231696779E-3</v>
      </c>
      <c r="T249" s="114">
        <v>1.9599392930694901E-3</v>
      </c>
      <c r="U249" s="114">
        <v>0.17158584917758657</v>
      </c>
      <c r="V249" s="114">
        <v>1.7530306581617253E-2</v>
      </c>
      <c r="W249" s="114">
        <v>8.533364300701736E-2</v>
      </c>
      <c r="X249" s="114">
        <v>312.14219916598609</v>
      </c>
      <c r="Y249" s="114">
        <v>1.612037571102414E-3</v>
      </c>
      <c r="Z249" s="114">
        <v>3.4355154779386686E-2</v>
      </c>
    </row>
    <row r="250" spans="1:26" ht="13.5" customHeight="1">
      <c r="A250" s="61" t="s">
        <v>104</v>
      </c>
      <c r="B250" s="61" t="s">
        <v>36</v>
      </c>
      <c r="C250" s="60">
        <v>2037</v>
      </c>
      <c r="D250" s="61" t="s">
        <v>3</v>
      </c>
      <c r="E250" s="137">
        <v>131727.34753588765</v>
      </c>
      <c r="F250" s="137">
        <v>948626.11671148264</v>
      </c>
      <c r="G250" s="126">
        <v>129.76491258362478</v>
      </c>
      <c r="H250" s="126">
        <v>5.4360120999202133</v>
      </c>
      <c r="I250" s="114">
        <v>4.4170790467653563E-3</v>
      </c>
      <c r="J250" s="114">
        <v>2.277268956519269E-3</v>
      </c>
      <c r="K250" s="114">
        <v>0.31681323223822022</v>
      </c>
      <c r="L250" s="114">
        <v>2.6077494143841459E-2</v>
      </c>
      <c r="M250" s="114">
        <v>0.12137643313728252</v>
      </c>
      <c r="N250" s="114">
        <v>362.68048846916605</v>
      </c>
      <c r="O250" s="114">
        <v>2.9915745418051085E-3</v>
      </c>
      <c r="P250" s="114">
        <v>3.669579240549091E-2</v>
      </c>
      <c r="Q250" s="126">
        <v>110.47984816377053</v>
      </c>
      <c r="R250" s="126">
        <v>4.6281369860175232</v>
      </c>
      <c r="S250" s="114">
        <v>3.0441512525686281E-3</v>
      </c>
      <c r="T250" s="114">
        <v>1.9388317191072933E-3</v>
      </c>
      <c r="U250" s="114">
        <v>0.1618358176010225</v>
      </c>
      <c r="V250" s="114">
        <v>1.7199905063273502E-2</v>
      </c>
      <c r="W250" s="114">
        <v>8.2915729810258701E-2</v>
      </c>
      <c r="X250" s="114">
        <v>308.7805825185132</v>
      </c>
      <c r="Y250" s="114">
        <v>1.5826477771981517E-3</v>
      </c>
      <c r="Z250" s="114">
        <v>3.4395495402369601E-2</v>
      </c>
    </row>
    <row r="251" spans="1:26" ht="13.5" customHeight="1">
      <c r="A251" s="61" t="s">
        <v>104</v>
      </c>
      <c r="B251" s="61" t="s">
        <v>36</v>
      </c>
      <c r="C251" s="60">
        <v>2038</v>
      </c>
      <c r="D251" s="61" t="s">
        <v>3</v>
      </c>
      <c r="E251" s="137">
        <v>128284.36972783139</v>
      </c>
      <c r="F251" s="137">
        <v>926161.2527246332</v>
      </c>
      <c r="G251" s="126">
        <v>128.41096503198756</v>
      </c>
      <c r="H251" s="126">
        <v>5.3792935684865784</v>
      </c>
      <c r="I251" s="114">
        <v>4.1976416551730289E-3</v>
      </c>
      <c r="J251" s="114">
        <v>2.2535082752479607E-3</v>
      </c>
      <c r="K251" s="114">
        <v>0.30560368474019672</v>
      </c>
      <c r="L251" s="114">
        <v>2.5595191316263446E-2</v>
      </c>
      <c r="M251" s="114">
        <v>0.11873474935334266</v>
      </c>
      <c r="N251" s="114">
        <v>358.89633488240236</v>
      </c>
      <c r="O251" s="114">
        <v>2.9183006207872597E-3</v>
      </c>
      <c r="P251" s="114">
        <v>3.6747579082254934E-2</v>
      </c>
      <c r="Q251" s="126">
        <v>109.32437194301998</v>
      </c>
      <c r="R251" s="126">
        <v>4.5797326632147612</v>
      </c>
      <c r="S251" s="114">
        <v>2.8792638974323324E-3</v>
      </c>
      <c r="T251" s="114">
        <v>1.9185540487022398E-3</v>
      </c>
      <c r="U251" s="114">
        <v>0.15359963361329648</v>
      </c>
      <c r="V251" s="114">
        <v>1.6914453581642383E-2</v>
      </c>
      <c r="W251" s="114">
        <v>8.0906094605392734E-2</v>
      </c>
      <c r="X251" s="114">
        <v>305.55113727162296</v>
      </c>
      <c r="Y251" s="114">
        <v>1.5571766171059587E-3</v>
      </c>
      <c r="Z251" s="114">
        <v>3.4429219030036186E-2</v>
      </c>
    </row>
    <row r="252" spans="1:26" ht="13.5" customHeight="1">
      <c r="A252" s="61" t="s">
        <v>104</v>
      </c>
      <c r="B252" s="61" t="s">
        <v>36</v>
      </c>
      <c r="C252" s="60">
        <v>2039</v>
      </c>
      <c r="D252" s="61" t="s">
        <v>3</v>
      </c>
      <c r="E252" s="137">
        <v>125629.27525814674</v>
      </c>
      <c r="F252" s="137">
        <v>909220.29441309499</v>
      </c>
      <c r="G252" s="126">
        <v>127.11178228550423</v>
      </c>
      <c r="H252" s="126">
        <v>5.3248692022285589</v>
      </c>
      <c r="I252" s="114">
        <v>4.0123450185129026E-3</v>
      </c>
      <c r="J252" s="114">
        <v>2.2307086718844141E-3</v>
      </c>
      <c r="K252" s="114">
        <v>0.29628270523828937</v>
      </c>
      <c r="L252" s="114">
        <v>2.5182988314458712E-2</v>
      </c>
      <c r="M252" s="114">
        <v>0.11655554890548597</v>
      </c>
      <c r="N252" s="114">
        <v>355.26524367504959</v>
      </c>
      <c r="O252" s="114">
        <v>2.8557458549296265E-3</v>
      </c>
      <c r="P252" s="114">
        <v>3.6791163957532055E-2</v>
      </c>
      <c r="Q252" s="126">
        <v>108.21560130592295</v>
      </c>
      <c r="R252" s="126">
        <v>4.53328489486743</v>
      </c>
      <c r="S252" s="114">
        <v>2.7400571715605871E-3</v>
      </c>
      <c r="T252" s="114">
        <v>1.8990960234048849E-3</v>
      </c>
      <c r="U252" s="114">
        <v>0.14665160590794771</v>
      </c>
      <c r="V252" s="114">
        <v>1.6670385376839764E-2</v>
      </c>
      <c r="W252" s="114">
        <v>7.925047515562042E-2</v>
      </c>
      <c r="X252" s="114">
        <v>302.45222965278975</v>
      </c>
      <c r="Y252" s="114">
        <v>1.5354258550150362E-3</v>
      </c>
      <c r="Z252" s="114">
        <v>3.4457398180999729E-2</v>
      </c>
    </row>
    <row r="253" spans="1:26" ht="13.5" customHeight="1">
      <c r="A253" s="61" t="s">
        <v>104</v>
      </c>
      <c r="B253" s="61" t="s">
        <v>36</v>
      </c>
      <c r="C253" s="60">
        <v>2040</v>
      </c>
      <c r="D253" s="61" t="s">
        <v>3</v>
      </c>
      <c r="E253" s="137">
        <v>123645.17621005156</v>
      </c>
      <c r="F253" s="137">
        <v>897003.15669577871</v>
      </c>
      <c r="G253" s="126">
        <v>125.87658661407735</v>
      </c>
      <c r="H253" s="126">
        <v>5.2731253333971564</v>
      </c>
      <c r="I253" s="114">
        <v>3.8580352257936647E-3</v>
      </c>
      <c r="J253" s="114">
        <v>2.2090319897847379E-3</v>
      </c>
      <c r="K253" s="114">
        <v>0.28856614827656446</v>
      </c>
      <c r="L253" s="114">
        <v>2.4838604308523096E-2</v>
      </c>
      <c r="M253" s="114">
        <v>0.11475040879333513</v>
      </c>
      <c r="N253" s="114">
        <v>351.81299020723031</v>
      </c>
      <c r="O253" s="114">
        <v>2.8034731759506099E-3</v>
      </c>
      <c r="P253" s="114">
        <v>3.6827126262218395E-2</v>
      </c>
      <c r="Q253" s="126">
        <v>107.16145550093111</v>
      </c>
      <c r="R253" s="126">
        <v>4.4891254280522173</v>
      </c>
      <c r="S253" s="114">
        <v>2.6241186721490785E-3</v>
      </c>
      <c r="T253" s="114">
        <v>1.8805966196018277E-3</v>
      </c>
      <c r="U253" s="114">
        <v>0.14089044035732573</v>
      </c>
      <c r="V253" s="114">
        <v>1.6466352486479031E-2</v>
      </c>
      <c r="W253" s="114">
        <v>7.78792762799035E-2</v>
      </c>
      <c r="X253" s="114">
        <v>299.50599320211762</v>
      </c>
      <c r="Y253" s="114">
        <v>1.5172265380336723E-3</v>
      </c>
      <c r="Z253" s="114">
        <v>3.4479781113991609E-2</v>
      </c>
    </row>
    <row r="254" spans="1:26" ht="13.5" customHeight="1">
      <c r="A254" s="61" t="s">
        <v>104</v>
      </c>
      <c r="B254" s="61" t="s">
        <v>37</v>
      </c>
      <c r="C254" s="60">
        <v>2020</v>
      </c>
      <c r="D254" s="61" t="s">
        <v>3</v>
      </c>
      <c r="E254" s="137">
        <v>9274271.5372173376</v>
      </c>
      <c r="F254" s="137">
        <v>63012986.043186843</v>
      </c>
      <c r="G254" s="126">
        <v>200.08052561575508</v>
      </c>
      <c r="H254" s="126">
        <v>8.4419798371629291</v>
      </c>
      <c r="I254" s="114">
        <v>2.2941766987302187E-2</v>
      </c>
      <c r="J254" s="114">
        <v>3.6941601891944589E-3</v>
      </c>
      <c r="K254" s="114">
        <v>1.9330186893101322</v>
      </c>
      <c r="L254" s="114">
        <v>6.625013458437605E-2</v>
      </c>
      <c r="M254" s="114">
        <v>0.4870562394515805</v>
      </c>
      <c r="N254" s="114">
        <v>586.75752160990362</v>
      </c>
      <c r="O254" s="114">
        <v>1.2420263308068048E-2</v>
      </c>
      <c r="P254" s="114">
        <v>3.1863728536496272E-2</v>
      </c>
      <c r="Q254" s="126">
        <v>160.45967328182883</v>
      </c>
      <c r="R254" s="126">
        <v>6.7702607355419913</v>
      </c>
      <c r="S254" s="114">
        <v>1.6072308826935354E-2</v>
      </c>
      <c r="T254" s="114">
        <v>2.9626258486908216E-3</v>
      </c>
      <c r="U254" s="114">
        <v>1.1298212683787319</v>
      </c>
      <c r="V254" s="114">
        <v>4.1441021585398648E-2</v>
      </c>
      <c r="W254" s="114">
        <v>0.34285853672605954</v>
      </c>
      <c r="X254" s="114">
        <v>470.56513832832002</v>
      </c>
      <c r="Y254" s="114">
        <v>9.6173049454247057E-3</v>
      </c>
      <c r="Z254" s="114">
        <v>3.1765004035047832E-2</v>
      </c>
    </row>
    <row r="255" spans="1:26" ht="13.5" customHeight="1">
      <c r="A255" s="61" t="s">
        <v>104</v>
      </c>
      <c r="B255" s="61" t="s">
        <v>37</v>
      </c>
      <c r="C255" s="60">
        <v>2021</v>
      </c>
      <c r="D255" s="61" t="s">
        <v>3</v>
      </c>
      <c r="E255" s="137">
        <v>9047924.2243873887</v>
      </c>
      <c r="F255" s="137">
        <v>61760460.277901359</v>
      </c>
      <c r="G255" s="126">
        <v>198.35206998045592</v>
      </c>
      <c r="H255" s="126">
        <v>8.3669905779890605</v>
      </c>
      <c r="I255" s="114">
        <v>1.9029750024445912E-2</v>
      </c>
      <c r="J255" s="114">
        <v>3.6560025808927378E-3</v>
      </c>
      <c r="K255" s="114">
        <v>1.6341171792840354</v>
      </c>
      <c r="L255" s="114">
        <v>5.9040228009875274E-2</v>
      </c>
      <c r="M255" s="114">
        <v>0.42033574579945487</v>
      </c>
      <c r="N255" s="114">
        <v>580.74803160566842</v>
      </c>
      <c r="O255" s="114">
        <v>1.0756135368961795E-2</v>
      </c>
      <c r="P255" s="114">
        <v>3.296079783034999E-2</v>
      </c>
      <c r="Q255" s="126">
        <v>159.07747442868737</v>
      </c>
      <c r="R255" s="126">
        <v>6.7102890826713812</v>
      </c>
      <c r="S255" s="114">
        <v>1.3282886163818296E-2</v>
      </c>
      <c r="T255" s="114">
        <v>2.9320977448356587E-3</v>
      </c>
      <c r="U255" s="114">
        <v>0.93222987049639916</v>
      </c>
      <c r="V255" s="114">
        <v>3.714936374990499E-2</v>
      </c>
      <c r="W255" s="114">
        <v>0.29463021950067231</v>
      </c>
      <c r="X255" s="114">
        <v>465.75732815071734</v>
      </c>
      <c r="Y255" s="114">
        <v>8.5369062082440526E-3</v>
      </c>
      <c r="Z255" s="114">
        <v>3.2459570647548661E-2</v>
      </c>
    </row>
    <row r="256" spans="1:26" ht="13.5" customHeight="1">
      <c r="A256" s="61" t="s">
        <v>104</v>
      </c>
      <c r="B256" s="61" t="s">
        <v>37</v>
      </c>
      <c r="C256" s="60">
        <v>2022</v>
      </c>
      <c r="D256" s="61" t="s">
        <v>3</v>
      </c>
      <c r="E256" s="137">
        <v>8857815.7701821178</v>
      </c>
      <c r="F256" s="137">
        <v>60730106.768582702</v>
      </c>
      <c r="G256" s="126">
        <v>195.82332321612031</v>
      </c>
      <c r="H256" s="126">
        <v>8.2625601111421858</v>
      </c>
      <c r="I256" s="114">
        <v>1.5643644131468529E-2</v>
      </c>
      <c r="J256" s="114">
        <v>3.616176191031033E-3</v>
      </c>
      <c r="K256" s="114">
        <v>1.3667590522194182</v>
      </c>
      <c r="L256" s="114">
        <v>5.3004050147511549E-2</v>
      </c>
      <c r="M256" s="114">
        <v>0.36051638609506298</v>
      </c>
      <c r="N256" s="114">
        <v>574.36595409903839</v>
      </c>
      <c r="O256" s="114">
        <v>9.3934629881405468E-3</v>
      </c>
      <c r="P256" s="114">
        <v>3.3911922382566177E-2</v>
      </c>
      <c r="Q256" s="126">
        <v>157.05305826616066</v>
      </c>
      <c r="R256" s="126">
        <v>6.6266893710648889</v>
      </c>
      <c r="S256" s="114">
        <v>1.0867123309846414E-2</v>
      </c>
      <c r="T256" s="114">
        <v>2.9002241444135968E-3</v>
      </c>
      <c r="U256" s="114">
        <v>0.75831322403693258</v>
      </c>
      <c r="V256" s="114">
        <v>3.355241541314008E-2</v>
      </c>
      <c r="W256" s="114">
        <v>0.25141761588390404</v>
      </c>
      <c r="X256" s="114">
        <v>460.64957010079684</v>
      </c>
      <c r="Y256" s="114">
        <v>7.6526690721118503E-3</v>
      </c>
      <c r="Z256" s="114">
        <v>3.3032191643005797E-2</v>
      </c>
    </row>
    <row r="257" spans="1:26" ht="13.5" customHeight="1">
      <c r="A257" s="61" t="s">
        <v>104</v>
      </c>
      <c r="B257" s="61" t="s">
        <v>37</v>
      </c>
      <c r="C257" s="60">
        <v>2023</v>
      </c>
      <c r="D257" s="61" t="s">
        <v>3</v>
      </c>
      <c r="E257" s="137">
        <v>8723125.392015703</v>
      </c>
      <c r="F257" s="137">
        <v>60059075.548316494</v>
      </c>
      <c r="G257" s="126">
        <v>192.88520323739488</v>
      </c>
      <c r="H257" s="126">
        <v>8.1385892146255632</v>
      </c>
      <c r="I257" s="114">
        <v>1.2976061949447809E-2</v>
      </c>
      <c r="J257" s="114">
        <v>3.5619193265321435E-3</v>
      </c>
      <c r="K257" s="114">
        <v>1.1519139401306802</v>
      </c>
      <c r="L257" s="114">
        <v>4.8384253270657866E-2</v>
      </c>
      <c r="M257" s="114">
        <v>0.31238219707062975</v>
      </c>
      <c r="N257" s="114">
        <v>565.74820593134109</v>
      </c>
      <c r="O257" s="114">
        <v>8.3688664647050721E-3</v>
      </c>
      <c r="P257" s="114">
        <v>3.4660869784015683E-2</v>
      </c>
      <c r="Q257" s="126">
        <v>154.69766934376867</v>
      </c>
      <c r="R257" s="126">
        <v>6.5273062013956462</v>
      </c>
      <c r="S257" s="114">
        <v>8.9624175714162826E-3</v>
      </c>
      <c r="T257" s="114">
        <v>2.8567282972290827E-3</v>
      </c>
      <c r="U257" s="114">
        <v>0.62001591716526572</v>
      </c>
      <c r="V257" s="114">
        <v>3.0796530962090275E-2</v>
      </c>
      <c r="W257" s="114">
        <v>0.21666295151701073</v>
      </c>
      <c r="X257" s="114">
        <v>453.74102017188511</v>
      </c>
      <c r="Y257" s="114">
        <v>6.9885317366173471E-3</v>
      </c>
      <c r="Z257" s="114">
        <v>3.3465798386744683E-2</v>
      </c>
    </row>
    <row r="258" spans="1:26" ht="13.5" customHeight="1">
      <c r="A258" s="61" t="s">
        <v>104</v>
      </c>
      <c r="B258" s="61" t="s">
        <v>37</v>
      </c>
      <c r="C258" s="60">
        <v>2024</v>
      </c>
      <c r="D258" s="61" t="s">
        <v>3</v>
      </c>
      <c r="E258" s="137">
        <v>8625419.3212767821</v>
      </c>
      <c r="F258" s="137">
        <v>59626151.871979542</v>
      </c>
      <c r="G258" s="126">
        <v>189.56016135927044</v>
      </c>
      <c r="H258" s="126">
        <v>7.9982925536412779</v>
      </c>
      <c r="I258" s="114">
        <v>1.0905094111913113E-2</v>
      </c>
      <c r="J258" s="114">
        <v>3.5005173593079201E-3</v>
      </c>
      <c r="K258" s="114">
        <v>0.98249078133880308</v>
      </c>
      <c r="L258" s="114">
        <v>4.4860313237202548E-2</v>
      </c>
      <c r="M258" s="114">
        <v>0.27436614091572276</v>
      </c>
      <c r="N258" s="114">
        <v>555.99558392808535</v>
      </c>
      <c r="O258" s="114">
        <v>7.5996878824512891E-3</v>
      </c>
      <c r="P258" s="114">
        <v>3.5239675574687955E-2</v>
      </c>
      <c r="Q258" s="126">
        <v>152.03066439047572</v>
      </c>
      <c r="R258" s="126">
        <v>6.4147747195405644</v>
      </c>
      <c r="S258" s="114">
        <v>7.4840258680005838E-3</v>
      </c>
      <c r="T258" s="114">
        <v>2.8074779849829997E-3</v>
      </c>
      <c r="U258" s="114">
        <v>0.51194103439082728</v>
      </c>
      <c r="V258" s="114">
        <v>2.8692299180285489E-2</v>
      </c>
      <c r="W258" s="114">
        <v>0.18922451658864153</v>
      </c>
      <c r="X258" s="114">
        <v>445.91847472925502</v>
      </c>
      <c r="Y258" s="114">
        <v>6.4906075725770828E-3</v>
      </c>
      <c r="Z258" s="114">
        <v>3.3787864257221779E-2</v>
      </c>
    </row>
    <row r="259" spans="1:26" ht="13.5" customHeight="1">
      <c r="A259" s="61" t="s">
        <v>104</v>
      </c>
      <c r="B259" s="61" t="s">
        <v>37</v>
      </c>
      <c r="C259" s="60">
        <v>2025</v>
      </c>
      <c r="D259" s="61" t="s">
        <v>3</v>
      </c>
      <c r="E259" s="137">
        <v>8552778.4097754862</v>
      </c>
      <c r="F259" s="137">
        <v>59352823.383442618</v>
      </c>
      <c r="G259" s="126">
        <v>186.45406514689168</v>
      </c>
      <c r="H259" s="126">
        <v>7.8444177523969998</v>
      </c>
      <c r="I259" s="114">
        <v>9.3232507687716227E-3</v>
      </c>
      <c r="J259" s="114">
        <v>3.3740181836188119E-3</v>
      </c>
      <c r="K259" s="114">
        <v>0.85157757283672897</v>
      </c>
      <c r="L259" s="114">
        <v>4.2209771666585745E-2</v>
      </c>
      <c r="M259" s="114">
        <v>0.24494448948641179</v>
      </c>
      <c r="N259" s="114">
        <v>536.47052748618864</v>
      </c>
      <c r="O259" s="114">
        <v>7.0307159068352708E-3</v>
      </c>
      <c r="P259" s="114">
        <v>3.5678028822140391E-2</v>
      </c>
      <c r="Q259" s="126">
        <v>149.53814311696379</v>
      </c>
      <c r="R259" s="126">
        <v>6.2913064598674922</v>
      </c>
      <c r="S259" s="114">
        <v>6.3545691815055164E-3</v>
      </c>
      <c r="T259" s="114">
        <v>2.705998464682116E-3</v>
      </c>
      <c r="U259" s="114">
        <v>0.42911928906864266</v>
      </c>
      <c r="V259" s="114">
        <v>2.7107936646722369E-2</v>
      </c>
      <c r="W259" s="114">
        <v>0.16799622092073543</v>
      </c>
      <c r="X259" s="114">
        <v>430.25506820707744</v>
      </c>
      <c r="Y259" s="114">
        <v>6.123119734599212E-3</v>
      </c>
      <c r="Z259" s="114">
        <v>3.4021633342599243E-2</v>
      </c>
    </row>
    <row r="260" spans="1:26" ht="13.5" customHeight="1">
      <c r="A260" s="61" t="s">
        <v>104</v>
      </c>
      <c r="B260" s="61" t="s">
        <v>37</v>
      </c>
      <c r="C260" s="60">
        <v>2026</v>
      </c>
      <c r="D260" s="61" t="s">
        <v>3</v>
      </c>
      <c r="E260" s="137">
        <v>8487590.3090226948</v>
      </c>
      <c r="F260" s="137">
        <v>59119339.388324112</v>
      </c>
      <c r="G260" s="126">
        <v>182.81552110175264</v>
      </c>
      <c r="H260" s="126">
        <v>7.6924469853015705</v>
      </c>
      <c r="I260" s="114">
        <v>8.1222963076281549E-3</v>
      </c>
      <c r="J260" s="114">
        <v>3.3115353743281852E-3</v>
      </c>
      <c r="K260" s="114">
        <v>0.75133911354455063</v>
      </c>
      <c r="L260" s="114">
        <v>4.0227813575080831E-2</v>
      </c>
      <c r="M260" s="114">
        <v>0.22238357963644867</v>
      </c>
      <c r="N260" s="114">
        <v>526.50761248955803</v>
      </c>
      <c r="O260" s="114">
        <v>6.6107526802309238E-3</v>
      </c>
      <c r="P260" s="114">
        <v>3.6008307420906653E-2</v>
      </c>
      <c r="Q260" s="126">
        <v>146.61743426391567</v>
      </c>
      <c r="R260" s="126">
        <v>6.1693166608559729</v>
      </c>
      <c r="S260" s="114">
        <v>5.4967108508184783E-3</v>
      </c>
      <c r="T260" s="114">
        <v>2.655840254329145E-3</v>
      </c>
      <c r="U260" s="114">
        <v>0.36613844525334466</v>
      </c>
      <c r="V260" s="114">
        <v>2.592205131902069E-2</v>
      </c>
      <c r="W260" s="114">
        <v>0.15172025639708367</v>
      </c>
      <c r="X260" s="114">
        <v>422.25733788037144</v>
      </c>
      <c r="Y260" s="114">
        <v>5.8527016873463344E-3</v>
      </c>
      <c r="Z260" s="114">
        <v>3.4191037242148913E-2</v>
      </c>
    </row>
    <row r="261" spans="1:26" ht="13.5" customHeight="1">
      <c r="A261" s="61" t="s">
        <v>104</v>
      </c>
      <c r="B261" s="61" t="s">
        <v>37</v>
      </c>
      <c r="C261" s="60">
        <v>2027</v>
      </c>
      <c r="D261" s="61" t="s">
        <v>3</v>
      </c>
      <c r="E261" s="137">
        <v>8413742.2122992128</v>
      </c>
      <c r="F261" s="137">
        <v>58814435.190125652</v>
      </c>
      <c r="G261" s="126">
        <v>179.48182794643483</v>
      </c>
      <c r="H261" s="126">
        <v>7.5532616624411286</v>
      </c>
      <c r="I261" s="114">
        <v>7.2222901884380214E-3</v>
      </c>
      <c r="J261" s="114">
        <v>3.2544474956813087E-3</v>
      </c>
      <c r="K261" s="114">
        <v>0.67567510102147021</v>
      </c>
      <c r="L261" s="114">
        <v>3.8753107273147278E-2</v>
      </c>
      <c r="M261" s="114">
        <v>0.20534484722979235</v>
      </c>
      <c r="N261" s="114">
        <v>517.40351160320779</v>
      </c>
      <c r="O261" s="114">
        <v>6.3022349063583723E-3</v>
      </c>
      <c r="P261" s="114">
        <v>3.625419908965364E-2</v>
      </c>
      <c r="Q261" s="126">
        <v>143.94029202590622</v>
      </c>
      <c r="R261" s="126">
        <v>6.0575418797513638</v>
      </c>
      <c r="S261" s="114">
        <v>4.8531076580453142E-3</v>
      </c>
      <c r="T261" s="114">
        <v>2.6099919321701539E-3</v>
      </c>
      <c r="U261" s="114">
        <v>0.31881854606162274</v>
      </c>
      <c r="V261" s="114">
        <v>2.5038689460421593E-2</v>
      </c>
      <c r="W261" s="114">
        <v>0.13942921905740427</v>
      </c>
      <c r="X261" s="114">
        <v>414.94569900202788</v>
      </c>
      <c r="Y261" s="114">
        <v>5.6545539655533878E-3</v>
      </c>
      <c r="Z261" s="114">
        <v>3.4312184672178662E-2</v>
      </c>
    </row>
    <row r="262" spans="1:26" ht="13.5" customHeight="1">
      <c r="A262" s="61" t="s">
        <v>104</v>
      </c>
      <c r="B262" s="61" t="s">
        <v>37</v>
      </c>
      <c r="C262" s="60">
        <v>2028</v>
      </c>
      <c r="D262" s="61" t="s">
        <v>3</v>
      </c>
      <c r="E262" s="137">
        <v>8338474.0381007837</v>
      </c>
      <c r="F262" s="137">
        <v>58488976.056556992</v>
      </c>
      <c r="G262" s="126">
        <v>176.8236079000601</v>
      </c>
      <c r="H262" s="126">
        <v>7.4252050169744157</v>
      </c>
      <c r="I262" s="114">
        <v>6.5421583946290423E-3</v>
      </c>
      <c r="J262" s="114">
        <v>3.1571902175219538E-3</v>
      </c>
      <c r="K262" s="114">
        <v>0.61855637974034894</v>
      </c>
      <c r="L262" s="114">
        <v>3.7643518237595347E-2</v>
      </c>
      <c r="M262" s="114">
        <v>0.19248466899053721</v>
      </c>
      <c r="N262" s="114">
        <v>502.35100363211706</v>
      </c>
      <c r="O262" s="114">
        <v>6.072467649366569E-3</v>
      </c>
      <c r="P262" s="114">
        <v>3.6437362336609713E-2</v>
      </c>
      <c r="Q262" s="126">
        <v>141.80424352096503</v>
      </c>
      <c r="R262" s="126">
        <v>5.954666307992313</v>
      </c>
      <c r="S262" s="114">
        <v>4.3662207091248982E-3</v>
      </c>
      <c r="T262" s="114">
        <v>2.5319185360165898E-3</v>
      </c>
      <c r="U262" s="114">
        <v>0.28320373266412086</v>
      </c>
      <c r="V262" s="114">
        <v>2.4373155615095371E-2</v>
      </c>
      <c r="W262" s="114">
        <v>0.13015184386123779</v>
      </c>
      <c r="X262" s="114">
        <v>402.86195320882655</v>
      </c>
      <c r="Y262" s="114">
        <v>5.5077171214682865E-3</v>
      </c>
      <c r="Z262" s="114">
        <v>3.4398573503735784E-2</v>
      </c>
    </row>
    <row r="263" spans="1:26" ht="13.5" customHeight="1">
      <c r="A263" s="61" t="s">
        <v>104</v>
      </c>
      <c r="B263" s="61" t="s">
        <v>37</v>
      </c>
      <c r="C263" s="60">
        <v>2029</v>
      </c>
      <c r="D263" s="61" t="s">
        <v>3</v>
      </c>
      <c r="E263" s="137">
        <v>8253530.8513903357</v>
      </c>
      <c r="F263" s="137">
        <v>58085422.470615894</v>
      </c>
      <c r="G263" s="126">
        <v>174.01494685672154</v>
      </c>
      <c r="H263" s="126">
        <v>7.3081830576922489</v>
      </c>
      <c r="I263" s="114">
        <v>6.0314021812609211E-3</v>
      </c>
      <c r="J263" s="114">
        <v>3.1098287156503084E-3</v>
      </c>
      <c r="K263" s="114">
        <v>0.57578895704853761</v>
      </c>
      <c r="L263" s="114">
        <v>3.6803199308475698E-2</v>
      </c>
      <c r="M263" s="114">
        <v>0.18285243650924227</v>
      </c>
      <c r="N263" s="114">
        <v>494.79151343070549</v>
      </c>
      <c r="O263" s="114">
        <v>5.8989118536204718E-3</v>
      </c>
      <c r="P263" s="114">
        <v>3.6573179487037567E-2</v>
      </c>
      <c r="Q263" s="126">
        <v>139.54716510032944</v>
      </c>
      <c r="R263" s="126">
        <v>5.8606243093296575</v>
      </c>
      <c r="S263" s="114">
        <v>4.0000978652923406E-3</v>
      </c>
      <c r="T263" s="114">
        <v>2.4938534824477726E-3</v>
      </c>
      <c r="U263" s="114">
        <v>0.25656914298976724</v>
      </c>
      <c r="V263" s="114">
        <v>2.3868643838465705E-2</v>
      </c>
      <c r="W263" s="114">
        <v>0.12320110231388436</v>
      </c>
      <c r="X263" s="114">
        <v>396.78633509457944</v>
      </c>
      <c r="Y263" s="114">
        <v>5.3972581035607193E-3</v>
      </c>
      <c r="Z263" s="114">
        <v>3.446006413540971E-2</v>
      </c>
    </row>
    <row r="264" spans="1:26" ht="13.5" customHeight="1">
      <c r="A264" s="61" t="s">
        <v>104</v>
      </c>
      <c r="B264" s="61" t="s">
        <v>37</v>
      </c>
      <c r="C264" s="60">
        <v>2030</v>
      </c>
      <c r="D264" s="61" t="s">
        <v>3</v>
      </c>
      <c r="E264" s="137">
        <v>8146399.0545518063</v>
      </c>
      <c r="F264" s="137">
        <v>57515364.28846278</v>
      </c>
      <c r="G264" s="126">
        <v>171.97174407595236</v>
      </c>
      <c r="H264" s="126">
        <v>7.2021705828956435</v>
      </c>
      <c r="I264" s="114">
        <v>5.6520658810194357E-3</v>
      </c>
      <c r="J264" s="114">
        <v>3.0120927931932173E-3</v>
      </c>
      <c r="K264" s="114">
        <v>0.54430697369255332</v>
      </c>
      <c r="L264" s="114">
        <v>3.617289666146338E-2</v>
      </c>
      <c r="M264" s="114">
        <v>0.17577013897138566</v>
      </c>
      <c r="N264" s="114">
        <v>479.76006289916967</v>
      </c>
      <c r="O264" s="114">
        <v>5.7692414363851923E-3</v>
      </c>
      <c r="P264" s="114">
        <v>3.6672633830177097E-2</v>
      </c>
      <c r="Q264" s="126">
        <v>137.90350199196124</v>
      </c>
      <c r="R264" s="126">
        <v>5.7753938047295668</v>
      </c>
      <c r="S264" s="114">
        <v>3.7278063689476513E-3</v>
      </c>
      <c r="T264" s="114">
        <v>2.4153860085447442E-3</v>
      </c>
      <c r="U264" s="114">
        <v>0.23692132968882429</v>
      </c>
      <c r="V264" s="114">
        <v>2.3489630486183227E-2</v>
      </c>
      <c r="W264" s="114">
        <v>0.1180896492866203</v>
      </c>
      <c r="X264" s="114">
        <v>384.71781015641074</v>
      </c>
      <c r="Y264" s="114">
        <v>5.3150821347896036E-3</v>
      </c>
      <c r="Z264" s="114">
        <v>3.4503005406433605E-2</v>
      </c>
    </row>
    <row r="265" spans="1:26" ht="13.5" customHeight="1">
      <c r="A265" s="61" t="s">
        <v>104</v>
      </c>
      <c r="B265" s="61" t="s">
        <v>37</v>
      </c>
      <c r="C265" s="60">
        <v>2031</v>
      </c>
      <c r="D265" s="61" t="s">
        <v>3</v>
      </c>
      <c r="E265" s="137">
        <v>8009305.7182052517</v>
      </c>
      <c r="F265" s="137">
        <v>56722852.173562124</v>
      </c>
      <c r="G265" s="126">
        <v>169.68350835470142</v>
      </c>
      <c r="H265" s="126">
        <v>7.1067216527678285</v>
      </c>
      <c r="I265" s="114">
        <v>5.3678155642821667E-3</v>
      </c>
      <c r="J265" s="114">
        <v>2.9731727307972947E-3</v>
      </c>
      <c r="K265" s="114">
        <v>0.52088867224283619</v>
      </c>
      <c r="L265" s="114">
        <v>3.5694498748838212E-2</v>
      </c>
      <c r="M265" s="114">
        <v>0.17049844221210536</v>
      </c>
      <c r="N265" s="114">
        <v>473.55093539019077</v>
      </c>
      <c r="O265" s="114">
        <v>5.670611070634061E-3</v>
      </c>
      <c r="P265" s="114">
        <v>3.6746307468288136E-2</v>
      </c>
      <c r="Q265" s="126">
        <v>136.06318616540827</v>
      </c>
      <c r="R265" s="126">
        <v>5.6986279965698001</v>
      </c>
      <c r="S265" s="114">
        <v>3.5236667370706653E-3</v>
      </c>
      <c r="T265" s="114">
        <v>2.3840817454501848E-3</v>
      </c>
      <c r="U265" s="114">
        <v>0.22228753274602098</v>
      </c>
      <c r="V265" s="114">
        <v>2.320154294778342E-2</v>
      </c>
      <c r="W265" s="114">
        <v>0.11428398246049595</v>
      </c>
      <c r="X265" s="114">
        <v>379.72369681389557</v>
      </c>
      <c r="Y265" s="114">
        <v>5.2526990667173005E-3</v>
      </c>
      <c r="Z265" s="114">
        <v>3.4533069552878784E-2</v>
      </c>
    </row>
    <row r="266" spans="1:26" ht="13.5" customHeight="1">
      <c r="A266" s="61" t="s">
        <v>104</v>
      </c>
      <c r="B266" s="61" t="s">
        <v>37</v>
      </c>
      <c r="C266" s="60">
        <v>2032</v>
      </c>
      <c r="D266" s="61" t="s">
        <v>3</v>
      </c>
      <c r="E266" s="137">
        <v>7846091.5018423758</v>
      </c>
      <c r="F266" s="137">
        <v>55733804.906185195</v>
      </c>
      <c r="G266" s="126">
        <v>167.60834575032334</v>
      </c>
      <c r="H266" s="126">
        <v>7.0201869071119658</v>
      </c>
      <c r="I266" s="114">
        <v>5.1527250452896656E-3</v>
      </c>
      <c r="J266" s="114">
        <v>2.9379564409857334E-3</v>
      </c>
      <c r="K266" s="114">
        <v>0.50348223782944268</v>
      </c>
      <c r="L266" s="114">
        <v>3.5326974081108423E-2</v>
      </c>
      <c r="M266" s="114">
        <v>0.16658417909666831</v>
      </c>
      <c r="N266" s="114">
        <v>467.93198128543406</v>
      </c>
      <c r="O266" s="114">
        <v>5.5948291602363059E-3</v>
      </c>
      <c r="P266" s="114">
        <v>3.6800941116229981E-2</v>
      </c>
      <c r="Q266" s="126">
        <v>134.39366607227814</v>
      </c>
      <c r="R266" s="126">
        <v>5.6290076173463124</v>
      </c>
      <c r="S266" s="114">
        <v>3.3689872435473593E-3</v>
      </c>
      <c r="T266" s="114">
        <v>2.3557462792032449E-3</v>
      </c>
      <c r="U266" s="114">
        <v>0.21135937632262433</v>
      </c>
      <c r="V266" s="114">
        <v>2.297975964951017E-2</v>
      </c>
      <c r="W266" s="114">
        <v>0.11145800681762677</v>
      </c>
      <c r="X266" s="114">
        <v>375.20264373406246</v>
      </c>
      <c r="Y266" s="114">
        <v>5.2048300559606932E-3</v>
      </c>
      <c r="Z266" s="114">
        <v>3.4553728815462058E-2</v>
      </c>
    </row>
    <row r="267" spans="1:26" ht="13.5" customHeight="1">
      <c r="A267" s="61" t="s">
        <v>104</v>
      </c>
      <c r="B267" s="61" t="s">
        <v>37</v>
      </c>
      <c r="C267" s="60">
        <v>2033</v>
      </c>
      <c r="D267" s="61" t="s">
        <v>3</v>
      </c>
      <c r="E267" s="137">
        <v>7659532.8864231836</v>
      </c>
      <c r="F267" s="137">
        <v>54566936.57121861</v>
      </c>
      <c r="G267" s="126">
        <v>165.71436876561984</v>
      </c>
      <c r="H267" s="126">
        <v>6.9412321219453226</v>
      </c>
      <c r="I267" s="114">
        <v>4.9888161895228983E-3</v>
      </c>
      <c r="J267" s="114">
        <v>2.9058891197165011E-3</v>
      </c>
      <c r="K267" s="114">
        <v>0.49051342016878857</v>
      </c>
      <c r="L267" s="114">
        <v>3.5039502481706092E-2</v>
      </c>
      <c r="M267" s="114">
        <v>0.16366869844958321</v>
      </c>
      <c r="N267" s="114">
        <v>462.81480045956641</v>
      </c>
      <c r="O267" s="114">
        <v>5.5349232242443607E-3</v>
      </c>
      <c r="P267" s="114">
        <v>3.6841804517741883E-2</v>
      </c>
      <c r="Q267" s="126">
        <v>132.86945492871058</v>
      </c>
      <c r="R267" s="126">
        <v>5.565466262499946</v>
      </c>
      <c r="S267" s="114">
        <v>3.2510333309960313E-3</v>
      </c>
      <c r="T267" s="114">
        <v>2.3299361805257388E-3</v>
      </c>
      <c r="U267" s="114">
        <v>0.20315735081437164</v>
      </c>
      <c r="V267" s="114">
        <v>2.280597650746485E-2</v>
      </c>
      <c r="W267" s="114">
        <v>0.10935225906794413</v>
      </c>
      <c r="X267" s="114">
        <v>371.08399668695756</v>
      </c>
      <c r="Y267" s="114">
        <v>5.1669667056874124E-3</v>
      </c>
      <c r="Z267" s="114">
        <v>3.4567974398663041E-2</v>
      </c>
    </row>
    <row r="268" spans="1:26" ht="13.5" customHeight="1">
      <c r="A268" s="61" t="s">
        <v>104</v>
      </c>
      <c r="B268" s="61" t="s">
        <v>37</v>
      </c>
      <c r="C268" s="60">
        <v>2034</v>
      </c>
      <c r="D268" s="61" t="s">
        <v>3</v>
      </c>
      <c r="E268" s="137">
        <v>7448101.0712589249</v>
      </c>
      <c r="F268" s="137">
        <v>53210468.295529999</v>
      </c>
      <c r="G268" s="126">
        <v>163.97490548837098</v>
      </c>
      <c r="H268" s="126">
        <v>6.8686180709344464</v>
      </c>
      <c r="I268" s="114">
        <v>4.8629108753307695E-3</v>
      </c>
      <c r="J268" s="114">
        <v>2.8761332812250089E-3</v>
      </c>
      <c r="K268" s="114">
        <v>0.48079682429200427</v>
      </c>
      <c r="L268" s="114">
        <v>3.4812363563478672E-2</v>
      </c>
      <c r="M268" s="114">
        <v>0.16148481295368536</v>
      </c>
      <c r="N268" s="114">
        <v>458.06920241269569</v>
      </c>
      <c r="O268" s="114">
        <v>5.4871535435111786E-3</v>
      </c>
      <c r="P268" s="114">
        <v>3.6872543855454409E-2</v>
      </c>
      <c r="Q268" s="126">
        <v>131.4692318981611</v>
      </c>
      <c r="R268" s="126">
        <v>5.5070130353063194</v>
      </c>
      <c r="S268" s="114">
        <v>3.1603964564133318E-3</v>
      </c>
      <c r="T268" s="114">
        <v>2.3059811023718258E-3</v>
      </c>
      <c r="U268" s="114">
        <v>0.19695953666826035</v>
      </c>
      <c r="V268" s="114">
        <v>2.2668340663235309E-2</v>
      </c>
      <c r="W268" s="114">
        <v>0.10777459303485144</v>
      </c>
      <c r="X268" s="114">
        <v>367.26355181019625</v>
      </c>
      <c r="Y268" s="114">
        <v>5.1366891055351577E-3</v>
      </c>
      <c r="Z268" s="114">
        <v>3.4577441683701242E-2</v>
      </c>
    </row>
    <row r="269" spans="1:26" ht="13.5" customHeight="1">
      <c r="A269" s="61" t="s">
        <v>104</v>
      </c>
      <c r="B269" s="61" t="s">
        <v>37</v>
      </c>
      <c r="C269" s="60">
        <v>2035</v>
      </c>
      <c r="D269" s="61" t="s">
        <v>3</v>
      </c>
      <c r="E269" s="137">
        <v>7218880.7913847864</v>
      </c>
      <c r="F269" s="137">
        <v>51714236.181866661</v>
      </c>
      <c r="G269" s="126">
        <v>162.35078858396923</v>
      </c>
      <c r="H269" s="126">
        <v>6.8010746017750128</v>
      </c>
      <c r="I269" s="114">
        <v>4.7648345637516781E-3</v>
      </c>
      <c r="J269" s="114">
        <v>2.8491246481627975E-3</v>
      </c>
      <c r="K269" s="114">
        <v>0.47346876286462242</v>
      </c>
      <c r="L269" s="114">
        <v>3.4629894139241231E-2</v>
      </c>
      <c r="M269" s="114">
        <v>0.15983781689306606</v>
      </c>
      <c r="N269" s="114">
        <v>453.75488747039492</v>
      </c>
      <c r="O269" s="114">
        <v>5.4482446648743054E-3</v>
      </c>
      <c r="P269" s="114">
        <v>3.6896061620237453E-2</v>
      </c>
      <c r="Q269" s="126">
        <v>130.16159209286866</v>
      </c>
      <c r="R269" s="126">
        <v>5.4526294933982129</v>
      </c>
      <c r="S269" s="114">
        <v>3.0898036747629546E-3</v>
      </c>
      <c r="T269" s="114">
        <v>2.2842303601383423E-3</v>
      </c>
      <c r="U269" s="114">
        <v>0.19222530304407096</v>
      </c>
      <c r="V269" s="114">
        <v>2.2557499324989395E-2</v>
      </c>
      <c r="W269" s="114">
        <v>0.10658468190497898</v>
      </c>
      <c r="X269" s="114">
        <v>363.7891696628252</v>
      </c>
      <c r="Y269" s="114">
        <v>5.1119038251972015E-3</v>
      </c>
      <c r="Z269" s="114">
        <v>3.4583709703460169E-2</v>
      </c>
    </row>
    <row r="270" spans="1:26" ht="13.5" customHeight="1">
      <c r="A270" s="61" t="s">
        <v>104</v>
      </c>
      <c r="B270" s="61" t="s">
        <v>37</v>
      </c>
      <c r="C270" s="60">
        <v>2036</v>
      </c>
      <c r="D270" s="61" t="s">
        <v>3</v>
      </c>
      <c r="E270" s="137">
        <v>7004479.0896967016</v>
      </c>
      <c r="F270" s="137">
        <v>50311971.65860121</v>
      </c>
      <c r="G270" s="126">
        <v>160.80594542933071</v>
      </c>
      <c r="H270" s="126">
        <v>6.7363592182873369</v>
      </c>
      <c r="I270" s="114">
        <v>4.6862309592553908E-3</v>
      </c>
      <c r="J270" s="114">
        <v>2.8220139039045401E-3</v>
      </c>
      <c r="K270" s="114">
        <v>0.46772203790960226</v>
      </c>
      <c r="L270" s="114">
        <v>3.4479465178957655E-2</v>
      </c>
      <c r="M270" s="114">
        <v>0.15854665613274704</v>
      </c>
      <c r="N270" s="114">
        <v>449.43719897681626</v>
      </c>
      <c r="O270" s="114">
        <v>5.41582764179849E-3</v>
      </c>
      <c r="P270" s="114">
        <v>3.6914770111154092E-2</v>
      </c>
      <c r="Q270" s="126">
        <v>128.91763784021379</v>
      </c>
      <c r="R270" s="126">
        <v>5.4005187168058013</v>
      </c>
      <c r="S270" s="114">
        <v>3.0331757151340366E-3</v>
      </c>
      <c r="T270" s="114">
        <v>2.2623999720426734E-3</v>
      </c>
      <c r="U270" s="114">
        <v>0.18846794642931691</v>
      </c>
      <c r="V270" s="114">
        <v>2.2465858323280064E-2</v>
      </c>
      <c r="W270" s="114">
        <v>0.1056518374441837</v>
      </c>
      <c r="X270" s="114">
        <v>360.31243680026955</v>
      </c>
      <c r="Y270" s="114">
        <v>5.0911544122997244E-3</v>
      </c>
      <c r="Z270" s="114">
        <v>3.4587835569370298E-2</v>
      </c>
    </row>
    <row r="271" spans="1:26" ht="13.5" customHeight="1">
      <c r="A271" s="61" t="s">
        <v>104</v>
      </c>
      <c r="B271" s="61" t="s">
        <v>37</v>
      </c>
      <c r="C271" s="60">
        <v>2037</v>
      </c>
      <c r="D271" s="61" t="s">
        <v>3</v>
      </c>
      <c r="E271" s="137">
        <v>6826328.172600287</v>
      </c>
      <c r="F271" s="137">
        <v>49159368.247415662</v>
      </c>
      <c r="G271" s="126">
        <v>159.29528773266972</v>
      </c>
      <c r="H271" s="126">
        <v>6.6730759057617348</v>
      </c>
      <c r="I271" s="114">
        <v>4.6220537102720834E-3</v>
      </c>
      <c r="J271" s="114">
        <v>2.7955030867041195E-3</v>
      </c>
      <c r="K271" s="114">
        <v>0.46317121984850351</v>
      </c>
      <c r="L271" s="114">
        <v>3.4354083736998796E-2</v>
      </c>
      <c r="M271" s="114">
        <v>0.15752687459683232</v>
      </c>
      <c r="N271" s="114">
        <v>445.215055560493</v>
      </c>
      <c r="O271" s="114">
        <v>5.388570619326993E-3</v>
      </c>
      <c r="P271" s="114">
        <v>3.6929977306752952E-2</v>
      </c>
      <c r="Q271" s="126">
        <v>127.70118860009852</v>
      </c>
      <c r="R271" s="126">
        <v>5.3495601590836275</v>
      </c>
      <c r="S271" s="114">
        <v>2.9869055890844464E-3</v>
      </c>
      <c r="T271" s="114">
        <v>2.2410522746062742E-3</v>
      </c>
      <c r="U271" s="114">
        <v>0.18543979827645007</v>
      </c>
      <c r="V271" s="114">
        <v>2.2389210510896953E-2</v>
      </c>
      <c r="W271" s="114">
        <v>0.10491526705081163</v>
      </c>
      <c r="X271" s="114">
        <v>356.91257781050871</v>
      </c>
      <c r="Y271" s="114">
        <v>5.073629250755776E-3</v>
      </c>
      <c r="Z271" s="114">
        <v>3.4590519366265816E-2</v>
      </c>
    </row>
    <row r="272" spans="1:26" ht="13.5" customHeight="1">
      <c r="A272" s="61" t="s">
        <v>104</v>
      </c>
      <c r="B272" s="61" t="s">
        <v>37</v>
      </c>
      <c r="C272" s="60">
        <v>2038</v>
      </c>
      <c r="D272" s="61" t="s">
        <v>3</v>
      </c>
      <c r="E272" s="137">
        <v>6681993.3684600964</v>
      </c>
      <c r="F272" s="137">
        <v>48241288.957964696</v>
      </c>
      <c r="G272" s="126">
        <v>157.81616919986251</v>
      </c>
      <c r="H272" s="126">
        <v>6.6111138076762872</v>
      </c>
      <c r="I272" s="114">
        <v>4.5689985472802848E-3</v>
      </c>
      <c r="J272" s="114">
        <v>2.7695457562462154E-3</v>
      </c>
      <c r="K272" s="114">
        <v>0.45950923636053853</v>
      </c>
      <c r="L272" s="114">
        <v>3.4247775775913251E-2</v>
      </c>
      <c r="M272" s="114">
        <v>0.15670659621092795</v>
      </c>
      <c r="N272" s="114">
        <v>441.08106108308266</v>
      </c>
      <c r="O272" s="114">
        <v>5.3652057526417437E-3</v>
      </c>
      <c r="P272" s="114">
        <v>3.6942482459771254E-2</v>
      </c>
      <c r="Q272" s="126">
        <v>126.51019465672697</v>
      </c>
      <c r="R272" s="126">
        <v>5.2996679551110999</v>
      </c>
      <c r="S272" s="114">
        <v>2.9486512803564339E-3</v>
      </c>
      <c r="T272" s="114">
        <v>2.2201512969795625E-3</v>
      </c>
      <c r="U272" s="114">
        <v>0.18296519789843785</v>
      </c>
      <c r="V272" s="114">
        <v>2.2324001489881617E-2</v>
      </c>
      <c r="W272" s="114">
        <v>0.10432300270217998</v>
      </c>
      <c r="X272" s="114">
        <v>353.58386393442561</v>
      </c>
      <c r="Y272" s="114">
        <v>5.0584908096251721E-3</v>
      </c>
      <c r="Z272" s="114">
        <v>3.4592030171236576E-2</v>
      </c>
    </row>
    <row r="273" spans="1:26" ht="13.5" customHeight="1">
      <c r="A273" s="61" t="s">
        <v>104</v>
      </c>
      <c r="B273" s="61" t="s">
        <v>37</v>
      </c>
      <c r="C273" s="60">
        <v>2039</v>
      </c>
      <c r="D273" s="61" t="s">
        <v>3</v>
      </c>
      <c r="E273" s="137">
        <v>6569549.4072492924</v>
      </c>
      <c r="F273" s="137">
        <v>47545985.073516771</v>
      </c>
      <c r="G273" s="126">
        <v>156.36847782433557</v>
      </c>
      <c r="H273" s="126">
        <v>6.5504682319375993</v>
      </c>
      <c r="I273" s="114">
        <v>4.5253004078907441E-3</v>
      </c>
      <c r="J273" s="114">
        <v>2.7441399469063177E-3</v>
      </c>
      <c r="K273" s="114">
        <v>0.45657179650181923</v>
      </c>
      <c r="L273" s="114">
        <v>3.4158112124709039E-2</v>
      </c>
      <c r="M273" s="114">
        <v>0.15604992583071425</v>
      </c>
      <c r="N273" s="114">
        <v>437.03490249695238</v>
      </c>
      <c r="O273" s="114">
        <v>5.3453964909111092E-3</v>
      </c>
      <c r="P273" s="114">
        <v>3.6952679321826928E-2</v>
      </c>
      <c r="Q273" s="126">
        <v>125.34457317667423</v>
      </c>
      <c r="R273" s="126">
        <v>5.2508386348939702</v>
      </c>
      <c r="S273" s="114">
        <v>2.9171325845878939E-3</v>
      </c>
      <c r="T273" s="114">
        <v>2.1996955855031223E-3</v>
      </c>
      <c r="U273" s="114">
        <v>0.18094790370125149</v>
      </c>
      <c r="V273" s="114">
        <v>2.2268740215602819E-2</v>
      </c>
      <c r="W273" s="114">
        <v>0.10384914990730697</v>
      </c>
      <c r="X273" s="114">
        <v>350.32606366054006</v>
      </c>
      <c r="Y273" s="114">
        <v>5.0455460347907689E-3</v>
      </c>
      <c r="Z273" s="114">
        <v>3.4592432952315941E-2</v>
      </c>
    </row>
    <row r="274" spans="1:26" ht="13.5" customHeight="1">
      <c r="A274" s="61" t="s">
        <v>104</v>
      </c>
      <c r="B274" s="61" t="s">
        <v>37</v>
      </c>
      <c r="C274" s="60">
        <v>2040</v>
      </c>
      <c r="D274" s="61" t="s">
        <v>3</v>
      </c>
      <c r="E274" s="137">
        <v>6485886.0636308417</v>
      </c>
      <c r="F274" s="137">
        <v>47052868.954325356</v>
      </c>
      <c r="G274" s="126">
        <v>154.97239092266062</v>
      </c>
      <c r="H274" s="126">
        <v>6.4919844312017521</v>
      </c>
      <c r="I274" s="114">
        <v>4.4896302031331827E-3</v>
      </c>
      <c r="J274" s="114">
        <v>2.7196397542233477E-3</v>
      </c>
      <c r="K274" s="114">
        <v>0.45420865330117721</v>
      </c>
      <c r="L274" s="114">
        <v>3.4084185767140958E-2</v>
      </c>
      <c r="M274" s="114">
        <v>0.15552118828645975</v>
      </c>
      <c r="N274" s="114">
        <v>433.132973467265</v>
      </c>
      <c r="O274" s="114">
        <v>5.3289367360829353E-3</v>
      </c>
      <c r="P274" s="114">
        <v>3.6960993043672175E-2</v>
      </c>
      <c r="Q274" s="126">
        <v>124.22048990054046</v>
      </c>
      <c r="R274" s="126">
        <v>5.2037494012273324</v>
      </c>
      <c r="S274" s="114">
        <v>2.8913656706124808E-3</v>
      </c>
      <c r="T274" s="114">
        <v>2.1799688358115814E-3</v>
      </c>
      <c r="U274" s="114">
        <v>0.17930719557128635</v>
      </c>
      <c r="V274" s="114">
        <v>2.2222883280810932E-2</v>
      </c>
      <c r="W274" s="114">
        <v>0.10346777510105748</v>
      </c>
      <c r="X274" s="114">
        <v>347.18435868381533</v>
      </c>
      <c r="Y274" s="114">
        <v>5.034667006284914E-3</v>
      </c>
      <c r="Z274" s="114">
        <v>3.4591896306793379E-2</v>
      </c>
    </row>
    <row r="275" spans="1:26" ht="13.5" customHeight="1">
      <c r="A275" s="61" t="s">
        <v>104</v>
      </c>
      <c r="B275" s="61" t="s">
        <v>38</v>
      </c>
      <c r="C275" s="60">
        <v>2020</v>
      </c>
      <c r="D275" s="61" t="s">
        <v>3</v>
      </c>
      <c r="E275" s="137">
        <v>20848645.778280877</v>
      </c>
      <c r="F275" s="137">
        <v>141653759.0229252</v>
      </c>
      <c r="G275" s="126">
        <v>254.84855395350721</v>
      </c>
      <c r="H275" s="126">
        <v>10.752802389860502</v>
      </c>
      <c r="I275" s="114">
        <v>1.9896186563073397E-2</v>
      </c>
      <c r="J275" s="114">
        <v>4.7053624004208894E-3</v>
      </c>
      <c r="K275" s="114">
        <v>1.7452885469680135</v>
      </c>
      <c r="L275" s="114">
        <v>5.7064714391781853E-2</v>
      </c>
      <c r="M275" s="114">
        <v>0.5004971696446423</v>
      </c>
      <c r="N275" s="114">
        <v>747.37061712243337</v>
      </c>
      <c r="O275" s="114">
        <v>8.6786776158488486E-3</v>
      </c>
      <c r="P275" s="114">
        <v>3.3665206940457597E-2</v>
      </c>
      <c r="Q275" s="126">
        <v>195.34430971568096</v>
      </c>
      <c r="R275" s="126">
        <v>8.2421451005746142</v>
      </c>
      <c r="S275" s="114">
        <v>1.3674372445389455E-2</v>
      </c>
      <c r="T275" s="114">
        <v>3.6067136964803986E-3</v>
      </c>
      <c r="U275" s="114">
        <v>0.90763056361272476</v>
      </c>
      <c r="V275" s="114">
        <v>3.542095810083707E-2</v>
      </c>
      <c r="W275" s="114">
        <v>0.35620971871631607</v>
      </c>
      <c r="X275" s="114">
        <v>572.86806237950441</v>
      </c>
      <c r="Y275" s="114">
        <v>7.2927854831170598E-3</v>
      </c>
      <c r="Z275" s="114">
        <v>3.3210985958470891E-2</v>
      </c>
    </row>
    <row r="276" spans="1:26" ht="13.5" customHeight="1">
      <c r="A276" s="61" t="s">
        <v>104</v>
      </c>
      <c r="B276" s="61" t="s">
        <v>38</v>
      </c>
      <c r="C276" s="60">
        <v>2021</v>
      </c>
      <c r="D276" s="61" t="s">
        <v>3</v>
      </c>
      <c r="E276" s="137">
        <v>21750309.253629461</v>
      </c>
      <c r="F276" s="137">
        <v>148465999.20345867</v>
      </c>
      <c r="G276" s="126">
        <v>252.39931318999803</v>
      </c>
      <c r="H276" s="126">
        <v>10.646839609789332</v>
      </c>
      <c r="I276" s="114">
        <v>1.6146217745388027E-2</v>
      </c>
      <c r="J276" s="114">
        <v>4.6521951625163784E-3</v>
      </c>
      <c r="K276" s="114">
        <v>1.4261407151399899</v>
      </c>
      <c r="L276" s="114">
        <v>5.2220928938563178E-2</v>
      </c>
      <c r="M276" s="114">
        <v>0.42070863089519278</v>
      </c>
      <c r="N276" s="114">
        <v>738.99104923965194</v>
      </c>
      <c r="O276" s="114">
        <v>7.7051263550311474E-3</v>
      </c>
      <c r="P276" s="114">
        <v>3.4532107801228562E-2</v>
      </c>
      <c r="Q276" s="126">
        <v>193.42432524510667</v>
      </c>
      <c r="R276" s="126">
        <v>8.1591258767259767</v>
      </c>
      <c r="S276" s="114">
        <v>1.1033823670352444E-2</v>
      </c>
      <c r="T276" s="114">
        <v>3.5651749556897712E-3</v>
      </c>
      <c r="U276" s="114">
        <v>0.72078697975254735</v>
      </c>
      <c r="V276" s="114">
        <v>3.2612996774586935E-2</v>
      </c>
      <c r="W276" s="114">
        <v>0.29791111746133253</v>
      </c>
      <c r="X276" s="114">
        <v>566.32026155219103</v>
      </c>
      <c r="Y276" s="114">
        <v>6.6406051360790837E-3</v>
      </c>
      <c r="Z276" s="114">
        <v>3.3653917879832199E-2</v>
      </c>
    </row>
    <row r="277" spans="1:26" ht="13.5" customHeight="1">
      <c r="A277" s="61" t="s">
        <v>104</v>
      </c>
      <c r="B277" s="61" t="s">
        <v>38</v>
      </c>
      <c r="C277" s="60">
        <v>2022</v>
      </c>
      <c r="D277" s="61" t="s">
        <v>3</v>
      </c>
      <c r="E277" s="137">
        <v>22639148.975708123</v>
      </c>
      <c r="F277" s="137">
        <v>155216361.47286189</v>
      </c>
      <c r="G277" s="126">
        <v>248.89121903624209</v>
      </c>
      <c r="H277" s="126">
        <v>10.501704417265838</v>
      </c>
      <c r="I277" s="114">
        <v>1.3167245158045109E-2</v>
      </c>
      <c r="J277" s="114">
        <v>4.5961557880530197E-3</v>
      </c>
      <c r="K277" s="114">
        <v>1.1667408114888789</v>
      </c>
      <c r="L277" s="114">
        <v>4.856101152942615E-2</v>
      </c>
      <c r="M277" s="114">
        <v>0.35550937377606801</v>
      </c>
      <c r="N277" s="114">
        <v>730.01846838668996</v>
      </c>
      <c r="O277" s="114">
        <v>6.9786943792622845E-3</v>
      </c>
      <c r="P277" s="114">
        <v>3.5217339743498964E-2</v>
      </c>
      <c r="Q277" s="126">
        <v>190.69842439009631</v>
      </c>
      <c r="R277" s="126">
        <v>8.0463203705531061</v>
      </c>
      <c r="S277" s="114">
        <v>8.9344128280846764E-3</v>
      </c>
      <c r="T277" s="114">
        <v>3.5215371214261455E-3</v>
      </c>
      <c r="U277" s="114">
        <v>0.57133425042526043</v>
      </c>
      <c r="V277" s="114">
        <v>3.0489630714912407E-2</v>
      </c>
      <c r="W277" s="114">
        <v>0.25027060460076228</v>
      </c>
      <c r="X277" s="114">
        <v>559.33420325584757</v>
      </c>
      <c r="Y277" s="114">
        <v>6.1537707977122021E-3</v>
      </c>
      <c r="Z277" s="114">
        <v>3.3982134951472329E-2</v>
      </c>
    </row>
    <row r="278" spans="1:26" ht="13.5" customHeight="1">
      <c r="A278" s="61" t="s">
        <v>104</v>
      </c>
      <c r="B278" s="61" t="s">
        <v>38</v>
      </c>
      <c r="C278" s="60">
        <v>2023</v>
      </c>
      <c r="D278" s="61" t="s">
        <v>3</v>
      </c>
      <c r="E278" s="137">
        <v>23446886.247324862</v>
      </c>
      <c r="F278" s="137">
        <v>161432771.99589431</v>
      </c>
      <c r="G278" s="126">
        <v>244.94345457551088</v>
      </c>
      <c r="H278" s="126">
        <v>10.335132628851117</v>
      </c>
      <c r="I278" s="114">
        <v>1.1007682085996982E-2</v>
      </c>
      <c r="J278" s="114">
        <v>4.5232542990156837E-3</v>
      </c>
      <c r="K278" s="114">
        <v>0.97590215054490226</v>
      </c>
      <c r="L278" s="114">
        <v>4.601881160025599E-2</v>
      </c>
      <c r="M278" s="114">
        <v>0.30738128160682987</v>
      </c>
      <c r="N278" s="114">
        <v>718.4393497004869</v>
      </c>
      <c r="O278" s="114">
        <v>6.4795462307171009E-3</v>
      </c>
      <c r="P278" s="114">
        <v>3.5712047523358832E-2</v>
      </c>
      <c r="Q278" s="126">
        <v>187.64168032056691</v>
      </c>
      <c r="R278" s="126">
        <v>7.9173442547153128</v>
      </c>
      <c r="S278" s="114">
        <v>7.411425019917213E-3</v>
      </c>
      <c r="T278" s="114">
        <v>3.4650896822510479E-3</v>
      </c>
      <c r="U278" s="114">
        <v>0.46257080049076443</v>
      </c>
      <c r="V278" s="114">
        <v>2.901288277723979E-2</v>
      </c>
      <c r="W278" s="114">
        <v>0.2151027907286395</v>
      </c>
      <c r="X278" s="114">
        <v>550.36852084837381</v>
      </c>
      <c r="Y278" s="114">
        <v>5.8190167154690839E-3</v>
      </c>
      <c r="Z278" s="114">
        <v>3.4206145125013417E-2</v>
      </c>
    </row>
    <row r="279" spans="1:26" ht="13.5" customHeight="1">
      <c r="A279" s="61" t="s">
        <v>104</v>
      </c>
      <c r="B279" s="61" t="s">
        <v>38</v>
      </c>
      <c r="C279" s="60">
        <v>2024</v>
      </c>
      <c r="D279" s="61" t="s">
        <v>3</v>
      </c>
      <c r="E279" s="137">
        <v>24159513.504685462</v>
      </c>
      <c r="F279" s="137">
        <v>167010874.22266677</v>
      </c>
      <c r="G279" s="126">
        <v>240.60929871671445</v>
      </c>
      <c r="H279" s="126">
        <v>10.152257459917122</v>
      </c>
      <c r="I279" s="114">
        <v>9.440281947926123E-3</v>
      </c>
      <c r="J279" s="114">
        <v>4.443217503768881E-3</v>
      </c>
      <c r="K279" s="114">
        <v>0.83574305246637692</v>
      </c>
      <c r="L279" s="114">
        <v>4.4231735555703755E-2</v>
      </c>
      <c r="M279" s="114">
        <v>0.27190167676188426</v>
      </c>
      <c r="N279" s="114">
        <v>705.72691318288105</v>
      </c>
      <c r="O279" s="114">
        <v>6.1317266243778607E-3</v>
      </c>
      <c r="P279" s="114">
        <v>3.6068125529929669E-2</v>
      </c>
      <c r="Q279" s="126">
        <v>184.29434377816773</v>
      </c>
      <c r="R279" s="126">
        <v>7.7761068937127531</v>
      </c>
      <c r="S279" s="114">
        <v>6.3056922853211355E-3</v>
      </c>
      <c r="T279" s="114">
        <v>3.4032760100633241E-3</v>
      </c>
      <c r="U279" s="114">
        <v>0.38352334620028994</v>
      </c>
      <c r="V279" s="114">
        <v>2.7973389141659682E-2</v>
      </c>
      <c r="W279" s="114">
        <v>0.18917212608254602</v>
      </c>
      <c r="X279" s="114">
        <v>540.55050675643747</v>
      </c>
      <c r="Y279" s="114">
        <v>5.5855885839857424E-3</v>
      </c>
      <c r="Z279" s="114">
        <v>3.4357389468242877E-2</v>
      </c>
    </row>
    <row r="280" spans="1:26" ht="13.5" customHeight="1">
      <c r="A280" s="61" t="s">
        <v>104</v>
      </c>
      <c r="B280" s="61" t="s">
        <v>38</v>
      </c>
      <c r="C280" s="60">
        <v>2025</v>
      </c>
      <c r="D280" s="61" t="s">
        <v>3</v>
      </c>
      <c r="E280" s="137">
        <v>24796786.175266374</v>
      </c>
      <c r="F280" s="137">
        <v>172079668.12929633</v>
      </c>
      <c r="G280" s="126">
        <v>236.66454286158032</v>
      </c>
      <c r="H280" s="126">
        <v>9.9568520532052887</v>
      </c>
      <c r="I280" s="114">
        <v>8.3030394333764683E-3</v>
      </c>
      <c r="J280" s="114">
        <v>4.282612290612841E-3</v>
      </c>
      <c r="K280" s="114">
        <v>0.73303191331208462</v>
      </c>
      <c r="L280" s="114">
        <v>4.2971716123790069E-2</v>
      </c>
      <c r="M280" s="114">
        <v>0.24580884866718636</v>
      </c>
      <c r="N280" s="114">
        <v>680.93743113729204</v>
      </c>
      <c r="O280" s="114">
        <v>5.8883573843045781E-3</v>
      </c>
      <c r="P280" s="114">
        <v>3.6324128724683803E-2</v>
      </c>
      <c r="Q280" s="126">
        <v>181.24952393270775</v>
      </c>
      <c r="R280" s="126">
        <v>7.6254544626373333</v>
      </c>
      <c r="S280" s="114">
        <v>5.503028409646336E-3</v>
      </c>
      <c r="T280" s="114">
        <v>3.2798383292926754E-3</v>
      </c>
      <c r="U280" s="114">
        <v>0.32614972767009587</v>
      </c>
      <c r="V280" s="114">
        <v>2.7239220719511223E-2</v>
      </c>
      <c r="W280" s="114">
        <v>0.17009637031602107</v>
      </c>
      <c r="X280" s="114">
        <v>521.49588497411878</v>
      </c>
      <c r="Y280" s="114">
        <v>5.4221212726080032E-3</v>
      </c>
      <c r="Z280" s="114">
        <v>3.4458605326062049E-2</v>
      </c>
    </row>
    <row r="281" spans="1:26" ht="13.5" customHeight="1">
      <c r="A281" s="61" t="s">
        <v>104</v>
      </c>
      <c r="B281" s="61" t="s">
        <v>38</v>
      </c>
      <c r="C281" s="60">
        <v>2026</v>
      </c>
      <c r="D281" s="61" t="s">
        <v>3</v>
      </c>
      <c r="E281" s="137">
        <v>25299792.136901006</v>
      </c>
      <c r="F281" s="137">
        <v>176222808.04547077</v>
      </c>
      <c r="G281" s="126">
        <v>232.17436564297955</v>
      </c>
      <c r="H281" s="126">
        <v>9.7693510282454934</v>
      </c>
      <c r="I281" s="114">
        <v>7.4815573801227803E-3</v>
      </c>
      <c r="J281" s="114">
        <v>4.2056255410119116E-3</v>
      </c>
      <c r="K281" s="114">
        <v>0.65817438798060834</v>
      </c>
      <c r="L281" s="114">
        <v>4.2089902965152276E-2</v>
      </c>
      <c r="M281" s="114">
        <v>0.22674575725402207</v>
      </c>
      <c r="N281" s="114">
        <v>668.66079093976293</v>
      </c>
      <c r="O281" s="114">
        <v>5.7193664834860177E-3</v>
      </c>
      <c r="P281" s="114">
        <v>3.6507842719954921E-2</v>
      </c>
      <c r="Q281" s="126">
        <v>177.79015583187248</v>
      </c>
      <c r="R281" s="126">
        <v>7.4809914388175685</v>
      </c>
      <c r="S281" s="114">
        <v>4.9227349118231983E-3</v>
      </c>
      <c r="T281" s="114">
        <v>3.2205054948090069E-3</v>
      </c>
      <c r="U281" s="114">
        <v>0.28465891204837612</v>
      </c>
      <c r="V281" s="114">
        <v>2.6724161970569444E-2</v>
      </c>
      <c r="W281" s="114">
        <v>0.15615471822816163</v>
      </c>
      <c r="X281" s="114">
        <v>512.03459042782697</v>
      </c>
      <c r="Y281" s="114">
        <v>5.3084565264322238E-3</v>
      </c>
      <c r="Z281" s="114">
        <v>3.452578515996152E-2</v>
      </c>
    </row>
    <row r="282" spans="1:26" ht="13.5" customHeight="1">
      <c r="A282" s="61" t="s">
        <v>104</v>
      </c>
      <c r="B282" s="61" t="s">
        <v>38</v>
      </c>
      <c r="C282" s="60">
        <v>2027</v>
      </c>
      <c r="D282" s="61" t="s">
        <v>3</v>
      </c>
      <c r="E282" s="137">
        <v>25636191.843613699</v>
      </c>
      <c r="F282" s="137">
        <v>179204223.9544462</v>
      </c>
      <c r="G282" s="126">
        <v>228.16675720041394</v>
      </c>
      <c r="H282" s="126">
        <v>9.602104232634284</v>
      </c>
      <c r="I282" s="114">
        <v>6.8887875027698019E-3</v>
      </c>
      <c r="J282" s="114">
        <v>4.1372251445434549E-3</v>
      </c>
      <c r="K282" s="114">
        <v>0.60378637906948118</v>
      </c>
      <c r="L282" s="114">
        <v>4.1465486376187084E-2</v>
      </c>
      <c r="M282" s="114">
        <v>0.21286913076415581</v>
      </c>
      <c r="N282" s="114">
        <v>657.75060772081736</v>
      </c>
      <c r="O282" s="114">
        <v>5.600319229306633E-3</v>
      </c>
      <c r="P282" s="114">
        <v>3.6639479357286509E-2</v>
      </c>
      <c r="Q282" s="126">
        <v>174.70298218628429</v>
      </c>
      <c r="R282" s="126">
        <v>7.3521500909585997</v>
      </c>
      <c r="S282" s="114">
        <v>4.5035370919456127E-3</v>
      </c>
      <c r="T282" s="114">
        <v>3.1677952546476889E-3</v>
      </c>
      <c r="U282" s="114">
        <v>0.25469305370049522</v>
      </c>
      <c r="V282" s="114">
        <v>2.6358335549837169E-2</v>
      </c>
      <c r="W282" s="114">
        <v>0.14600065922525171</v>
      </c>
      <c r="X282" s="114">
        <v>503.62723349192214</v>
      </c>
      <c r="Y282" s="114">
        <v>5.2282514295952983E-3</v>
      </c>
      <c r="Z282" s="114">
        <v>3.4569736841633988E-2</v>
      </c>
    </row>
    <row r="283" spans="1:26" ht="13.5" customHeight="1">
      <c r="A283" s="61" t="s">
        <v>104</v>
      </c>
      <c r="B283" s="61" t="s">
        <v>38</v>
      </c>
      <c r="C283" s="60">
        <v>2028</v>
      </c>
      <c r="D283" s="61" t="s">
        <v>3</v>
      </c>
      <c r="E283" s="137">
        <v>25853021.673471637</v>
      </c>
      <c r="F283" s="137">
        <v>181342144.70657986</v>
      </c>
      <c r="G283" s="126">
        <v>225.05715296960662</v>
      </c>
      <c r="H283" s="126">
        <v>9.4506356995068064</v>
      </c>
      <c r="I283" s="114">
        <v>6.4565384276423447E-3</v>
      </c>
      <c r="J283" s="114">
        <v>4.0184014463757736E-3</v>
      </c>
      <c r="K283" s="114">
        <v>0.5640013920005591</v>
      </c>
      <c r="L283" s="114">
        <v>4.1020384275554211E-2</v>
      </c>
      <c r="M283" s="114">
        <v>0.20270517549304159</v>
      </c>
      <c r="N283" s="114">
        <v>639.38117772581847</v>
      </c>
      <c r="O283" s="114">
        <v>5.5158983924905765E-3</v>
      </c>
      <c r="P283" s="114">
        <v>3.6734442995563825E-2</v>
      </c>
      <c r="Q283" s="126">
        <v>172.3054163164482</v>
      </c>
      <c r="R283" s="126">
        <v>7.2354763986484709</v>
      </c>
      <c r="S283" s="114">
        <v>4.1974422378948592E-3</v>
      </c>
      <c r="T283" s="114">
        <v>3.0765177867414892E-3</v>
      </c>
      <c r="U283" s="114">
        <v>0.23288970222562183</v>
      </c>
      <c r="V283" s="114">
        <v>2.6096476574927838E-2</v>
      </c>
      <c r="W283" s="114">
        <v>0.13855789302107446</v>
      </c>
      <c r="X283" s="114">
        <v>489.51494568948942</v>
      </c>
      <c r="Y283" s="114">
        <v>5.1712959184977434E-3</v>
      </c>
      <c r="Z283" s="114">
        <v>3.4597914435808126E-2</v>
      </c>
    </row>
    <row r="284" spans="1:26" ht="13.5" customHeight="1">
      <c r="A284" s="61" t="s">
        <v>104</v>
      </c>
      <c r="B284" s="61" t="s">
        <v>38</v>
      </c>
      <c r="C284" s="60">
        <v>2029</v>
      </c>
      <c r="D284" s="61" t="s">
        <v>3</v>
      </c>
      <c r="E284" s="137">
        <v>25938453.383220721</v>
      </c>
      <c r="F284" s="137">
        <v>182545634.1203295</v>
      </c>
      <c r="G284" s="126">
        <v>221.75510361580896</v>
      </c>
      <c r="H284" s="126">
        <v>9.3131476374625333</v>
      </c>
      <c r="I284" s="114">
        <v>6.1423275094519437E-3</v>
      </c>
      <c r="J284" s="114">
        <v>3.9629951422176634E-3</v>
      </c>
      <c r="K284" s="114">
        <v>0.53507064460228382</v>
      </c>
      <c r="L284" s="114">
        <v>4.0695937087579799E-2</v>
      </c>
      <c r="M284" s="114">
        <v>0.19530794654128689</v>
      </c>
      <c r="N284" s="114">
        <v>630.53516557627177</v>
      </c>
      <c r="O284" s="114">
        <v>5.4542187258214336E-3</v>
      </c>
      <c r="P284" s="114">
        <v>3.6802878810870902E-2</v>
      </c>
      <c r="Q284" s="126">
        <v>169.76224742383664</v>
      </c>
      <c r="R284" s="126">
        <v>7.1295805496533458</v>
      </c>
      <c r="S284" s="114">
        <v>3.9746222476207517E-3</v>
      </c>
      <c r="T284" s="114">
        <v>3.033828538341951E-3</v>
      </c>
      <c r="U284" s="114">
        <v>0.21706629953889869</v>
      </c>
      <c r="V284" s="114">
        <v>2.5904731550583787E-2</v>
      </c>
      <c r="W284" s="114">
        <v>0.13313569421298196</v>
      </c>
      <c r="X284" s="114">
        <v>482.69945107300731</v>
      </c>
      <c r="Y284" s="114">
        <v>5.1295566376717231E-3</v>
      </c>
      <c r="Z284" s="114">
        <v>3.4615591248672459E-2</v>
      </c>
    </row>
    <row r="285" spans="1:26" ht="13.5" customHeight="1">
      <c r="A285" s="61" t="s">
        <v>104</v>
      </c>
      <c r="B285" s="61" t="s">
        <v>38</v>
      </c>
      <c r="C285" s="60">
        <v>2030</v>
      </c>
      <c r="D285" s="61" t="s">
        <v>3</v>
      </c>
      <c r="E285" s="137">
        <v>25871719.495931149</v>
      </c>
      <c r="F285" s="137">
        <v>182660014.76394305</v>
      </c>
      <c r="G285" s="126">
        <v>219.40840346639934</v>
      </c>
      <c r="H285" s="126">
        <v>9.1888162068524881</v>
      </c>
      <c r="I285" s="114">
        <v>5.9160697465100599E-3</v>
      </c>
      <c r="J285" s="114">
        <v>3.8429480051984008E-3</v>
      </c>
      <c r="K285" s="114">
        <v>0.51427351745195882</v>
      </c>
      <c r="L285" s="114">
        <v>4.0463401101148759E-2</v>
      </c>
      <c r="M285" s="114">
        <v>0.18999172856812357</v>
      </c>
      <c r="N285" s="114">
        <v>612.09700473326541</v>
      </c>
      <c r="O285" s="114">
        <v>5.4100117320289342E-3</v>
      </c>
      <c r="P285" s="114">
        <v>3.6851792391285831E-2</v>
      </c>
      <c r="Q285" s="126">
        <v>167.95177397964198</v>
      </c>
      <c r="R285" s="126">
        <v>7.0338143768960109</v>
      </c>
      <c r="S285" s="114">
        <v>3.813924156743074E-3</v>
      </c>
      <c r="T285" s="114">
        <v>2.9416828370634417E-3</v>
      </c>
      <c r="U285" s="114">
        <v>0.2056924143043446</v>
      </c>
      <c r="V285" s="114">
        <v>2.5766363674251759E-2</v>
      </c>
      <c r="W285" s="114">
        <v>0.1292344975739754</v>
      </c>
      <c r="X285" s="114">
        <v>468.54530714599861</v>
      </c>
      <c r="Y285" s="114">
        <v>5.0994865091894357E-3</v>
      </c>
      <c r="Z285" s="114">
        <v>3.4625865919796085E-2</v>
      </c>
    </row>
    <row r="286" spans="1:26" ht="13.5" customHeight="1">
      <c r="A286" s="61" t="s">
        <v>104</v>
      </c>
      <c r="B286" s="61" t="s">
        <v>38</v>
      </c>
      <c r="C286" s="60">
        <v>2031</v>
      </c>
      <c r="D286" s="61" t="s">
        <v>3</v>
      </c>
      <c r="E286" s="137">
        <v>25641636.554925323</v>
      </c>
      <c r="F286" s="137">
        <v>181597108.53429085</v>
      </c>
      <c r="G286" s="126">
        <v>216.71757944044057</v>
      </c>
      <c r="H286" s="126">
        <v>9.0766128616655166</v>
      </c>
      <c r="I286" s="114">
        <v>5.7510790317649597E-3</v>
      </c>
      <c r="J286" s="114">
        <v>3.7972977086836715E-3</v>
      </c>
      <c r="K286" s="114">
        <v>0.49912740836835123</v>
      </c>
      <c r="L286" s="114">
        <v>4.0293184046741419E-2</v>
      </c>
      <c r="M286" s="114">
        <v>0.18612004357975401</v>
      </c>
      <c r="N286" s="114">
        <v>604.81312211550085</v>
      </c>
      <c r="O286" s="114">
        <v>5.3775420838175119E-3</v>
      </c>
      <c r="P286" s="114">
        <v>3.6887220899827169E-2</v>
      </c>
      <c r="Q286" s="126">
        <v>165.87899567868462</v>
      </c>
      <c r="R286" s="126">
        <v>6.9473802242752045</v>
      </c>
      <c r="S286" s="114">
        <v>3.6965403771649728E-3</v>
      </c>
      <c r="T286" s="114">
        <v>2.9065105462869382E-3</v>
      </c>
      <c r="U286" s="114">
        <v>0.19740393565619868</v>
      </c>
      <c r="V286" s="114">
        <v>2.5664249690810718E-2</v>
      </c>
      <c r="W286" s="114">
        <v>0.12638903956558414</v>
      </c>
      <c r="X286" s="114">
        <v>462.93334176603304</v>
      </c>
      <c r="Y286" s="114">
        <v>5.0772327401039435E-3</v>
      </c>
      <c r="Z286" s="114">
        <v>3.463120284144134E-2</v>
      </c>
    </row>
    <row r="287" spans="1:26" ht="13.5" customHeight="1">
      <c r="A287" s="61" t="s">
        <v>104</v>
      </c>
      <c r="B287" s="61" t="s">
        <v>38</v>
      </c>
      <c r="C287" s="60">
        <v>2032</v>
      </c>
      <c r="D287" s="61" t="s">
        <v>3</v>
      </c>
      <c r="E287" s="137">
        <v>25273797.350603476</v>
      </c>
      <c r="F287" s="137">
        <v>179529500.82805353</v>
      </c>
      <c r="G287" s="126">
        <v>214.26307984935511</v>
      </c>
      <c r="H287" s="126">
        <v>8.9742957673277228</v>
      </c>
      <c r="I287" s="114">
        <v>5.6295258175665767E-3</v>
      </c>
      <c r="J287" s="114">
        <v>3.7557532871697039E-3</v>
      </c>
      <c r="K287" s="114">
        <v>0.48805292266758366</v>
      </c>
      <c r="L287" s="114">
        <v>4.0166727380134312E-2</v>
      </c>
      <c r="M287" s="114">
        <v>0.18329064764009109</v>
      </c>
      <c r="N287" s="114">
        <v>598.18350346098134</v>
      </c>
      <c r="O287" s="114">
        <v>5.353318175888873E-3</v>
      </c>
      <c r="P287" s="114">
        <v>3.6913006589729187E-2</v>
      </c>
      <c r="Q287" s="126">
        <v>163.98807643315251</v>
      </c>
      <c r="R287" s="126">
        <v>6.8685538416649665</v>
      </c>
      <c r="S287" s="114">
        <v>3.6098804422166767E-3</v>
      </c>
      <c r="T287" s="114">
        <v>2.874497825539881E-3</v>
      </c>
      <c r="U287" s="114">
        <v>0.19132854662002161</v>
      </c>
      <c r="V287" s="114">
        <v>2.5587619638504241E-2</v>
      </c>
      <c r="W287" s="114">
        <v>0.12430568940937985</v>
      </c>
      <c r="X287" s="114">
        <v>457.82484857204207</v>
      </c>
      <c r="Y287" s="114">
        <v>5.0604589423605233E-3</v>
      </c>
      <c r="Z287" s="114">
        <v>3.463314057511898E-2</v>
      </c>
    </row>
    <row r="288" spans="1:26" ht="13.5" customHeight="1">
      <c r="A288" s="61" t="s">
        <v>104</v>
      </c>
      <c r="B288" s="61" t="s">
        <v>38</v>
      </c>
      <c r="C288" s="60">
        <v>2033</v>
      </c>
      <c r="D288" s="61" t="s">
        <v>3</v>
      </c>
      <c r="E288" s="137">
        <v>24788751.48111682</v>
      </c>
      <c r="F288" s="137">
        <v>176596438.68719727</v>
      </c>
      <c r="G288" s="126">
        <v>212.00617019158318</v>
      </c>
      <c r="H288" s="126">
        <v>8.8802440581708204</v>
      </c>
      <c r="I288" s="114">
        <v>5.5397332220255679E-3</v>
      </c>
      <c r="J288" s="114">
        <v>3.7176403462262676E-3</v>
      </c>
      <c r="K288" s="114">
        <v>0.47997809321509799</v>
      </c>
      <c r="L288" s="114">
        <v>4.0070697887768771E-2</v>
      </c>
      <c r="M288" s="114">
        <v>0.18123106118438542</v>
      </c>
      <c r="N288" s="114">
        <v>592.10069762985415</v>
      </c>
      <c r="O288" s="114">
        <v>5.3347207631320188E-3</v>
      </c>
      <c r="P288" s="114">
        <v>3.6931862238177682E-2</v>
      </c>
      <c r="Q288" s="126">
        <v>162.24921981182518</v>
      </c>
      <c r="R288" s="126">
        <v>6.7960883821201801</v>
      </c>
      <c r="S288" s="114">
        <v>3.5457327814656585E-3</v>
      </c>
      <c r="T288" s="114">
        <v>2.8451258997372448E-3</v>
      </c>
      <c r="U288" s="114">
        <v>0.18686591834073135</v>
      </c>
      <c r="V288" s="114">
        <v>2.5528757894895417E-2</v>
      </c>
      <c r="W288" s="114">
        <v>0.12278532862303464</v>
      </c>
      <c r="X288" s="114">
        <v>453.13717121378022</v>
      </c>
      <c r="Y288" s="114">
        <v>5.0474166745135829E-3</v>
      </c>
      <c r="Z288" s="114">
        <v>3.4632885642295531E-2</v>
      </c>
    </row>
    <row r="289" spans="1:26" ht="13.5" customHeight="1">
      <c r="A289" s="61" t="s">
        <v>104</v>
      </c>
      <c r="B289" s="61" t="s">
        <v>38</v>
      </c>
      <c r="C289" s="60">
        <v>2034</v>
      </c>
      <c r="D289" s="61" t="s">
        <v>3</v>
      </c>
      <c r="E289" s="137">
        <v>24191033.185228102</v>
      </c>
      <c r="F289" s="137">
        <v>172824749.82863256</v>
      </c>
      <c r="G289" s="126">
        <v>209.91653441814103</v>
      </c>
      <c r="H289" s="126">
        <v>8.793031454405261</v>
      </c>
      <c r="I289" s="114">
        <v>5.4724797106294144E-3</v>
      </c>
      <c r="J289" s="114">
        <v>3.6819532179102115E-3</v>
      </c>
      <c r="K289" s="114">
        <v>0.47402495678517126</v>
      </c>
      <c r="L289" s="114">
        <v>3.9996132267758021E-2</v>
      </c>
      <c r="M289" s="114">
        <v>0.17971441816442041</v>
      </c>
      <c r="N289" s="114">
        <v>586.40862885555612</v>
      </c>
      <c r="O289" s="114">
        <v>5.3201067284565752E-3</v>
      </c>
      <c r="P289" s="114">
        <v>3.6945809131243963E-2</v>
      </c>
      <c r="Q289" s="126">
        <v>160.63910830148754</v>
      </c>
      <c r="R289" s="126">
        <v>6.728887440991044</v>
      </c>
      <c r="S289" s="114">
        <v>3.4975972784720157E-3</v>
      </c>
      <c r="T289" s="114">
        <v>2.8176231251737672E-3</v>
      </c>
      <c r="U289" s="114">
        <v>0.18354669230445025</v>
      </c>
      <c r="V289" s="114">
        <v>2.5482461282988436E-2</v>
      </c>
      <c r="W289" s="114">
        <v>0.12166231544973236</v>
      </c>
      <c r="X289" s="114">
        <v>448.75054507146848</v>
      </c>
      <c r="Y289" s="114">
        <v>5.0369999994031535E-3</v>
      </c>
      <c r="Z289" s="114">
        <v>3.4631116543013422E-2</v>
      </c>
    </row>
    <row r="290" spans="1:26" ht="13.5" customHeight="1">
      <c r="A290" s="61" t="s">
        <v>104</v>
      </c>
      <c r="B290" s="61" t="s">
        <v>38</v>
      </c>
      <c r="C290" s="60">
        <v>2035</v>
      </c>
      <c r="D290" s="61" t="s">
        <v>3</v>
      </c>
      <c r="E290" s="137">
        <v>23510603.159817263</v>
      </c>
      <c r="F290" s="137">
        <v>168424014.70819959</v>
      </c>
      <c r="G290" s="126">
        <v>207.94768169743617</v>
      </c>
      <c r="H290" s="126">
        <v>8.7111846442246019</v>
      </c>
      <c r="I290" s="114">
        <v>5.4216264889949128E-3</v>
      </c>
      <c r="J290" s="114">
        <v>3.6493131362035059E-3</v>
      </c>
      <c r="K290" s="114">
        <v>0.46962176702026409</v>
      </c>
      <c r="L290" s="114">
        <v>3.9937087899134263E-2</v>
      </c>
      <c r="M290" s="114">
        <v>0.17859616968910694</v>
      </c>
      <c r="N290" s="114">
        <v>581.19383177216446</v>
      </c>
      <c r="O290" s="114">
        <v>5.3083677752432329E-3</v>
      </c>
      <c r="P290" s="114">
        <v>3.6956280559176879E-2</v>
      </c>
      <c r="Q290" s="126">
        <v>159.12205136487853</v>
      </c>
      <c r="R290" s="126">
        <v>6.6658188208324622</v>
      </c>
      <c r="S290" s="114">
        <v>3.4611267451604513E-3</v>
      </c>
      <c r="T290" s="114">
        <v>2.7924629289707518E-3</v>
      </c>
      <c r="U290" s="114">
        <v>0.18105316371784194</v>
      </c>
      <c r="V290" s="114">
        <v>2.5445272157736495E-2</v>
      </c>
      <c r="W290" s="114">
        <v>0.12083116102971406</v>
      </c>
      <c r="X290" s="114">
        <v>444.73087652287649</v>
      </c>
      <c r="Y290" s="114">
        <v>5.0284758552467303E-3</v>
      </c>
      <c r="Z290" s="114">
        <v>3.4628431145163119E-2</v>
      </c>
    </row>
    <row r="291" spans="1:26" ht="13.5" customHeight="1">
      <c r="A291" s="61" t="s">
        <v>104</v>
      </c>
      <c r="B291" s="61" t="s">
        <v>38</v>
      </c>
      <c r="C291" s="60">
        <v>2036</v>
      </c>
      <c r="D291" s="61" t="s">
        <v>3</v>
      </c>
      <c r="E291" s="137">
        <v>22859653.764473427</v>
      </c>
      <c r="F291" s="137">
        <v>164196971.33729669</v>
      </c>
      <c r="G291" s="126">
        <v>206.0574579640755</v>
      </c>
      <c r="H291" s="126">
        <v>8.63200084267514</v>
      </c>
      <c r="I291" s="114">
        <v>5.3817837541225285E-3</v>
      </c>
      <c r="J291" s="114">
        <v>3.6161412429455008E-3</v>
      </c>
      <c r="K291" s="114">
        <v>0.46622097223713055</v>
      </c>
      <c r="L291" s="114">
        <v>3.9888604052168916E-2</v>
      </c>
      <c r="M291" s="114">
        <v>0.17773503365257692</v>
      </c>
      <c r="N291" s="114">
        <v>575.91083767705823</v>
      </c>
      <c r="O291" s="114">
        <v>5.2986106933926164E-3</v>
      </c>
      <c r="P291" s="114">
        <v>3.6964492064582216E-2</v>
      </c>
      <c r="Q291" s="126">
        <v>157.66571020506873</v>
      </c>
      <c r="R291" s="126">
        <v>6.6048108949708713</v>
      </c>
      <c r="S291" s="114">
        <v>3.4324769823265307E-3</v>
      </c>
      <c r="T291" s="114">
        <v>2.7669053229329955E-3</v>
      </c>
      <c r="U291" s="114">
        <v>0.179097051865618</v>
      </c>
      <c r="V291" s="114">
        <v>2.5414301861236055E-2</v>
      </c>
      <c r="W291" s="114">
        <v>0.12018853311731101</v>
      </c>
      <c r="X291" s="114">
        <v>440.66054261903957</v>
      </c>
      <c r="Y291" s="114">
        <v>5.0212595049970903E-3</v>
      </c>
      <c r="Z291" s="114">
        <v>3.4625190174621047E-2</v>
      </c>
    </row>
    <row r="292" spans="1:26" ht="13.5" customHeight="1">
      <c r="A292" s="61" t="s">
        <v>104</v>
      </c>
      <c r="B292" s="61" t="s">
        <v>38</v>
      </c>
      <c r="C292" s="60">
        <v>2037</v>
      </c>
      <c r="D292" s="61" t="s">
        <v>3</v>
      </c>
      <c r="E292" s="137">
        <v>22314270.214405362</v>
      </c>
      <c r="F292" s="137">
        <v>160694797.98016199</v>
      </c>
      <c r="G292" s="126">
        <v>204.19423307315068</v>
      </c>
      <c r="H292" s="126">
        <v>8.5539480559065098</v>
      </c>
      <c r="I292" s="114">
        <v>5.3502415004883465E-3</v>
      </c>
      <c r="J292" s="114">
        <v>3.5834431574720284E-3</v>
      </c>
      <c r="K292" s="114">
        <v>0.46358445864306985</v>
      </c>
      <c r="L292" s="114">
        <v>3.9849105973247083E-2</v>
      </c>
      <c r="M292" s="114">
        <v>0.17707251409378252</v>
      </c>
      <c r="N292" s="114">
        <v>570.70330275783999</v>
      </c>
      <c r="O292" s="114">
        <v>5.290597257774126E-3</v>
      </c>
      <c r="P292" s="114">
        <v>3.6971044871649067E-2</v>
      </c>
      <c r="Q292" s="126">
        <v>156.23049937687981</v>
      </c>
      <c r="R292" s="126">
        <v>6.5446881447401886</v>
      </c>
      <c r="S292" s="114">
        <v>3.4097168868947496E-3</v>
      </c>
      <c r="T292" s="114">
        <v>2.7417185370752334E-3</v>
      </c>
      <c r="U292" s="114">
        <v>0.17754531702844226</v>
      </c>
      <c r="V292" s="114">
        <v>2.5388608858282001E-2</v>
      </c>
      <c r="W292" s="114">
        <v>0.11969178981924142</v>
      </c>
      <c r="X292" s="114">
        <v>436.64926596605096</v>
      </c>
      <c r="Y292" s="114">
        <v>5.0152078153772863E-3</v>
      </c>
      <c r="Z292" s="114">
        <v>3.4621628874893402E-2</v>
      </c>
    </row>
    <row r="293" spans="1:26" ht="13.5" customHeight="1">
      <c r="A293" s="61" t="s">
        <v>104</v>
      </c>
      <c r="B293" s="61" t="s">
        <v>38</v>
      </c>
      <c r="C293" s="60">
        <v>2038</v>
      </c>
      <c r="D293" s="61" t="s">
        <v>3</v>
      </c>
      <c r="E293" s="137">
        <v>21870093.217556983</v>
      </c>
      <c r="F293" s="137">
        <v>157893225.60925123</v>
      </c>
      <c r="G293" s="126">
        <v>202.35783442359428</v>
      </c>
      <c r="H293" s="126">
        <v>8.4770190534472913</v>
      </c>
      <c r="I293" s="114">
        <v>5.3248155046665118E-3</v>
      </c>
      <c r="J293" s="114">
        <v>3.5512158507743584E-3</v>
      </c>
      <c r="K293" s="114">
        <v>0.46150732409127021</v>
      </c>
      <c r="L293" s="114">
        <v>3.9815580572263094E-2</v>
      </c>
      <c r="M293" s="114">
        <v>0.17655316603539992</v>
      </c>
      <c r="N293" s="114">
        <v>565.57074461107561</v>
      </c>
      <c r="O293" s="114">
        <v>5.2837197656164046E-3</v>
      </c>
      <c r="P293" s="114">
        <v>3.6976339059463077E-2</v>
      </c>
      <c r="Q293" s="126">
        <v>154.81627973484038</v>
      </c>
      <c r="R293" s="126">
        <v>6.4854447411651499</v>
      </c>
      <c r="S293" s="114">
        <v>3.3913226111943772E-3</v>
      </c>
      <c r="T293" s="114">
        <v>2.7169001295073106E-3</v>
      </c>
      <c r="U293" s="114">
        <v>0.17629438234146777</v>
      </c>
      <c r="V293" s="114">
        <v>2.5366462056774931E-2</v>
      </c>
      <c r="W293" s="114">
        <v>0.11930023756831448</v>
      </c>
      <c r="X293" s="114">
        <v>432.69665766565981</v>
      </c>
      <c r="Y293" s="114">
        <v>5.0099053212483199E-3</v>
      </c>
      <c r="Z293" s="114">
        <v>3.4617822008423366E-2</v>
      </c>
    </row>
    <row r="294" spans="1:26" ht="13.5" customHeight="1">
      <c r="A294" s="61" t="s">
        <v>104</v>
      </c>
      <c r="B294" s="61" t="s">
        <v>38</v>
      </c>
      <c r="C294" s="60">
        <v>2039</v>
      </c>
      <c r="D294" s="61" t="s">
        <v>3</v>
      </c>
      <c r="E294" s="137">
        <v>21522724.826265182</v>
      </c>
      <c r="F294" s="137">
        <v>155767022.95621866</v>
      </c>
      <c r="G294" s="126">
        <v>200.54892532018772</v>
      </c>
      <c r="H294" s="126">
        <v>8.4012416219521882</v>
      </c>
      <c r="I294" s="114">
        <v>5.3043352449176047E-3</v>
      </c>
      <c r="J294" s="114">
        <v>3.5194709633133659E-3</v>
      </c>
      <c r="K294" s="114">
        <v>0.45987011275974266</v>
      </c>
      <c r="L294" s="114">
        <v>3.978743703177906E-2</v>
      </c>
      <c r="M294" s="114">
        <v>0.17614582230005008</v>
      </c>
      <c r="N294" s="114">
        <v>560.51501711003016</v>
      </c>
      <c r="O294" s="114">
        <v>5.2778999706414734E-3</v>
      </c>
      <c r="P294" s="114">
        <v>3.6980599760756266E-2</v>
      </c>
      <c r="Q294" s="126">
        <v>153.42352405222394</v>
      </c>
      <c r="R294" s="126">
        <v>6.4271004893007913</v>
      </c>
      <c r="S294" s="114">
        <v>3.3764535952369818E-3</v>
      </c>
      <c r="T294" s="114">
        <v>2.6924583970166882E-3</v>
      </c>
      <c r="U294" s="114">
        <v>0.17528546172213774</v>
      </c>
      <c r="V294" s="114">
        <v>2.5347505937822968E-2</v>
      </c>
      <c r="W294" s="114">
        <v>0.11899101547312112</v>
      </c>
      <c r="X294" s="114">
        <v>428.80403907383527</v>
      </c>
      <c r="Y294" s="114">
        <v>5.0053050861394964E-3</v>
      </c>
      <c r="Z294" s="114">
        <v>3.4613782957668315E-2</v>
      </c>
    </row>
    <row r="295" spans="1:26" ht="13.5" customHeight="1">
      <c r="A295" s="61" t="s">
        <v>104</v>
      </c>
      <c r="B295" s="61" t="s">
        <v>38</v>
      </c>
      <c r="C295" s="60">
        <v>2040</v>
      </c>
      <c r="D295" s="61" t="s">
        <v>3</v>
      </c>
      <c r="E295" s="137">
        <v>21264325.684747476</v>
      </c>
      <c r="F295" s="137">
        <v>154265357.12013492</v>
      </c>
      <c r="G295" s="126">
        <v>198.79640860711055</v>
      </c>
      <c r="H295" s="126">
        <v>8.3278265371814069</v>
      </c>
      <c r="I295" s="114">
        <v>5.2878869694808865E-3</v>
      </c>
      <c r="J295" s="114">
        <v>3.4887157165597424E-3</v>
      </c>
      <c r="K295" s="114">
        <v>0.45857367733399584</v>
      </c>
      <c r="L295" s="114">
        <v>3.9764246873546842E-2</v>
      </c>
      <c r="M295" s="114">
        <v>0.17582457038091462</v>
      </c>
      <c r="N295" s="114">
        <v>555.61690093290417</v>
      </c>
      <c r="O295" s="114">
        <v>5.2730727263210929E-3</v>
      </c>
      <c r="P295" s="114">
        <v>3.6984042079959832E-2</v>
      </c>
      <c r="Q295" s="126">
        <v>152.07430805272477</v>
      </c>
      <c r="R295" s="126">
        <v>6.3705801684170007</v>
      </c>
      <c r="S295" s="114">
        <v>3.3644532275070153E-3</v>
      </c>
      <c r="T295" s="114">
        <v>2.668780750647384E-3</v>
      </c>
      <c r="U295" s="114">
        <v>0.17446839343600593</v>
      </c>
      <c r="V295" s="114">
        <v>2.533148438121563E-2</v>
      </c>
      <c r="W295" s="114">
        <v>0.11874514640826886</v>
      </c>
      <c r="X295" s="114">
        <v>425.03310972162348</v>
      </c>
      <c r="Y295" s="114">
        <v>5.0013639895012275E-3</v>
      </c>
      <c r="Z295" s="114">
        <v>3.460955860560172E-2</v>
      </c>
    </row>
    <row r="296" spans="1:26" ht="13.5" customHeight="1">
      <c r="A296" s="61" t="s">
        <v>104</v>
      </c>
      <c r="B296" s="61" t="s">
        <v>39</v>
      </c>
      <c r="C296" s="60">
        <v>2020</v>
      </c>
      <c r="D296" s="61" t="s">
        <v>3</v>
      </c>
      <c r="E296" s="137">
        <v>60731.217294132031</v>
      </c>
      <c r="F296" s="137">
        <v>412631.36758330261</v>
      </c>
      <c r="G296" s="126">
        <v>269.26115688150094</v>
      </c>
      <c r="H296" s="126">
        <v>11.360912064426339</v>
      </c>
      <c r="I296" s="114">
        <v>2.0424346839040573E-2</v>
      </c>
      <c r="J296" s="114">
        <v>4.9714675788004757E-3</v>
      </c>
      <c r="K296" s="114">
        <v>1.4278373714429595</v>
      </c>
      <c r="L296" s="114">
        <v>6.3301438639205856E-2</v>
      </c>
      <c r="M296" s="114">
        <v>0.47507510770875083</v>
      </c>
      <c r="N296" s="114">
        <v>789.63711531335616</v>
      </c>
      <c r="O296" s="114">
        <v>1.0387448888650952E-2</v>
      </c>
      <c r="P296" s="114">
        <v>3.4614622143955019E-2</v>
      </c>
      <c r="Q296" s="126">
        <v>207.94209003696346</v>
      </c>
      <c r="R296" s="126">
        <v>8.773682126169577</v>
      </c>
      <c r="S296" s="114">
        <v>1.3936722826867164E-2</v>
      </c>
      <c r="T296" s="114">
        <v>3.8393111388945285E-3</v>
      </c>
      <c r="U296" s="114">
        <v>0.71103432768362951</v>
      </c>
      <c r="V296" s="114">
        <v>3.9226440151301549E-2</v>
      </c>
      <c r="W296" s="114">
        <v>0.32691791424921385</v>
      </c>
      <c r="X296" s="114">
        <v>609.81239934759799</v>
      </c>
      <c r="Y296" s="114">
        <v>8.5035956736479179E-3</v>
      </c>
      <c r="Z296" s="114">
        <v>3.3435831338961629E-2</v>
      </c>
    </row>
    <row r="297" spans="1:26" ht="13.5" customHeight="1">
      <c r="A297" s="61" t="s">
        <v>104</v>
      </c>
      <c r="B297" s="61" t="s">
        <v>39</v>
      </c>
      <c r="C297" s="60">
        <v>2021</v>
      </c>
      <c r="D297" s="61" t="s">
        <v>3</v>
      </c>
      <c r="E297" s="137">
        <v>81221.798605152886</v>
      </c>
      <c r="F297" s="137">
        <v>554413.97850487509</v>
      </c>
      <c r="G297" s="126">
        <v>264.92092887485046</v>
      </c>
      <c r="H297" s="126">
        <v>11.175032940298479</v>
      </c>
      <c r="I297" s="114">
        <v>1.397828270788818E-2</v>
      </c>
      <c r="J297" s="114">
        <v>4.8829921452011489E-3</v>
      </c>
      <c r="K297" s="114">
        <v>1.021249260366256</v>
      </c>
      <c r="L297" s="114">
        <v>5.3335807999315359E-2</v>
      </c>
      <c r="M297" s="114">
        <v>0.36624079173193669</v>
      </c>
      <c r="N297" s="114">
        <v>775.6526462787815</v>
      </c>
      <c r="O297" s="114">
        <v>8.108992595606563E-3</v>
      </c>
      <c r="P297" s="114">
        <v>3.5642533840466561E-2</v>
      </c>
      <c r="Q297" s="126">
        <v>204.6692208820381</v>
      </c>
      <c r="R297" s="126">
        <v>8.6334639355823626</v>
      </c>
      <c r="S297" s="114">
        <v>9.4478854509250157E-3</v>
      </c>
      <c r="T297" s="114">
        <v>3.7724395810326866E-3</v>
      </c>
      <c r="U297" s="114">
        <v>0.48873604737790449</v>
      </c>
      <c r="V297" s="114">
        <v>3.331384975060743E-2</v>
      </c>
      <c r="W297" s="114">
        <v>0.24705088136896383</v>
      </c>
      <c r="X297" s="114">
        <v>599.24379498142412</v>
      </c>
      <c r="Y297" s="114">
        <v>6.9525499369412309E-3</v>
      </c>
      <c r="Z297" s="114">
        <v>3.403430499764229E-2</v>
      </c>
    </row>
    <row r="298" spans="1:26" ht="13.5" customHeight="1">
      <c r="A298" s="61" t="s">
        <v>104</v>
      </c>
      <c r="B298" s="61" t="s">
        <v>39</v>
      </c>
      <c r="C298" s="60">
        <v>2022</v>
      </c>
      <c r="D298" s="61" t="s">
        <v>3</v>
      </c>
      <c r="E298" s="137">
        <v>101841.85747290222</v>
      </c>
      <c r="F298" s="137">
        <v>698238.37369254429</v>
      </c>
      <c r="G298" s="126">
        <v>260.15132140988231</v>
      </c>
      <c r="H298" s="126">
        <v>10.976812648460221</v>
      </c>
      <c r="I298" s="114">
        <v>1.0508774768788549E-2</v>
      </c>
      <c r="J298" s="114">
        <v>4.8040907441317237E-3</v>
      </c>
      <c r="K298" s="114">
        <v>0.79757399669916107</v>
      </c>
      <c r="L298" s="114">
        <v>4.8123551863777272E-2</v>
      </c>
      <c r="M298" s="114">
        <v>0.30606581204237743</v>
      </c>
      <c r="N298" s="114">
        <v>763.04527712872596</v>
      </c>
      <c r="O298" s="114">
        <v>6.913772683217829E-3</v>
      </c>
      <c r="P298" s="114">
        <v>3.6195796709352204E-2</v>
      </c>
      <c r="Q298" s="126">
        <v>201.01665560676406</v>
      </c>
      <c r="R298" s="126">
        <v>8.4816873343457164</v>
      </c>
      <c r="S298" s="114">
        <v>7.0316380721320492E-3</v>
      </c>
      <c r="T298" s="114">
        <v>3.7120789907319125E-3</v>
      </c>
      <c r="U298" s="114">
        <v>0.3684910923349447</v>
      </c>
      <c r="V298" s="114">
        <v>3.0219931893709747E-2</v>
      </c>
      <c r="W298" s="114">
        <v>0.20293406395414954</v>
      </c>
      <c r="X298" s="114">
        <v>589.59842623012094</v>
      </c>
      <c r="Y298" s="114">
        <v>6.1373723116339776E-3</v>
      </c>
      <c r="Z298" s="114">
        <v>3.4338678033096773E-2</v>
      </c>
    </row>
    <row r="299" spans="1:26" ht="13.5" customHeight="1">
      <c r="A299" s="61" t="s">
        <v>104</v>
      </c>
      <c r="B299" s="61" t="s">
        <v>39</v>
      </c>
      <c r="C299" s="60">
        <v>2023</v>
      </c>
      <c r="D299" s="61" t="s">
        <v>3</v>
      </c>
      <c r="E299" s="137">
        <v>120408.93698046292</v>
      </c>
      <c r="F299" s="137">
        <v>829020.46202628803</v>
      </c>
      <c r="G299" s="126">
        <v>255.5565482020271</v>
      </c>
      <c r="H299" s="126">
        <v>10.782941003329015</v>
      </c>
      <c r="I299" s="114">
        <v>8.6227125537351023E-3</v>
      </c>
      <c r="J299" s="114">
        <v>4.7192412522298046E-3</v>
      </c>
      <c r="K299" s="114">
        <v>0.67403070887513439</v>
      </c>
      <c r="L299" s="114">
        <v>4.534641388992923E-2</v>
      </c>
      <c r="M299" s="114">
        <v>0.27274782681566356</v>
      </c>
      <c r="N299" s="114">
        <v>749.56842843646973</v>
      </c>
      <c r="O299" s="114">
        <v>6.2753420599157943E-3</v>
      </c>
      <c r="P299" s="114">
        <v>3.6496451567957104E-2</v>
      </c>
      <c r="Q299" s="126">
        <v>197.4750988989783</v>
      </c>
      <c r="R299" s="126">
        <v>8.3322550567982478</v>
      </c>
      <c r="S299" s="114">
        <v>5.7167958527648451E-3</v>
      </c>
      <c r="T299" s="114">
        <v>3.6466787471064557E-3</v>
      </c>
      <c r="U299" s="114">
        <v>0.30280815179194115</v>
      </c>
      <c r="V299" s="114">
        <v>2.8569490794141571E-2</v>
      </c>
      <c r="W299" s="114">
        <v>0.1785101381599154</v>
      </c>
      <c r="X299" s="114">
        <v>579.21074837819185</v>
      </c>
      <c r="Y299" s="114">
        <v>5.7013236814936943E-3</v>
      </c>
      <c r="Z299" s="114">
        <v>3.4494478552376438E-2</v>
      </c>
    </row>
    <row r="300" spans="1:26" ht="13.5" customHeight="1">
      <c r="A300" s="61" t="s">
        <v>104</v>
      </c>
      <c r="B300" s="61" t="s">
        <v>39</v>
      </c>
      <c r="C300" s="60">
        <v>2024</v>
      </c>
      <c r="D300" s="61" t="s">
        <v>3</v>
      </c>
      <c r="E300" s="137">
        <v>136859.49903478895</v>
      </c>
      <c r="F300" s="137">
        <v>946087.94895822101</v>
      </c>
      <c r="G300" s="126">
        <v>250.982586505802</v>
      </c>
      <c r="H300" s="126">
        <v>10.589947478142989</v>
      </c>
      <c r="I300" s="114">
        <v>7.526091421980778E-3</v>
      </c>
      <c r="J300" s="114">
        <v>4.634776076616773E-3</v>
      </c>
      <c r="K300" s="114">
        <v>0.60054923671670835</v>
      </c>
      <c r="L300" s="114">
        <v>4.3779699552873357E-2</v>
      </c>
      <c r="M300" s="114">
        <v>0.25285992860707179</v>
      </c>
      <c r="N300" s="114">
        <v>736.15262162389024</v>
      </c>
      <c r="O300" s="114">
        <v>5.9137994037664135E-3</v>
      </c>
      <c r="P300" s="114">
        <v>3.667118303485304E-2</v>
      </c>
      <c r="Q300" s="126">
        <v>193.93836170423185</v>
      </c>
      <c r="R300" s="126">
        <v>8.1830261335578136</v>
      </c>
      <c r="S300" s="114">
        <v>4.9512119838035426E-3</v>
      </c>
      <c r="T300" s="114">
        <v>3.5813675031364975E-3</v>
      </c>
      <c r="U300" s="114">
        <v>0.26435047123527372</v>
      </c>
      <c r="V300" s="114">
        <v>2.7636530737285867E-2</v>
      </c>
      <c r="W300" s="114">
        <v>0.16393348710068834</v>
      </c>
      <c r="X300" s="114">
        <v>568.83720655541242</v>
      </c>
      <c r="Y300" s="114">
        <v>5.4537900077421065E-3</v>
      </c>
      <c r="Z300" s="114">
        <v>3.4576794673241998E-2</v>
      </c>
    </row>
    <row r="301" spans="1:26" ht="13.5" customHeight="1">
      <c r="A301" s="61" t="s">
        <v>104</v>
      </c>
      <c r="B301" s="61" t="s">
        <v>39</v>
      </c>
      <c r="C301" s="60">
        <v>2025</v>
      </c>
      <c r="D301" s="61" t="s">
        <v>3</v>
      </c>
      <c r="E301" s="137">
        <v>151267.31920522611</v>
      </c>
      <c r="F301" s="137">
        <v>1049734.0221293424</v>
      </c>
      <c r="G301" s="126">
        <v>247.08732297268295</v>
      </c>
      <c r="H301" s="126">
        <v>10.395354915926205</v>
      </c>
      <c r="I301" s="114">
        <v>6.8524334421788055E-3</v>
      </c>
      <c r="J301" s="114">
        <v>4.471219868522263E-3</v>
      </c>
      <c r="K301" s="114">
        <v>0.55482270332482886</v>
      </c>
      <c r="L301" s="114">
        <v>4.2834696737878264E-2</v>
      </c>
      <c r="M301" s="114">
        <v>0.24045650989342401</v>
      </c>
      <c r="N301" s="114">
        <v>710.92612749352691</v>
      </c>
      <c r="O301" s="114">
        <v>5.6952319185587302E-3</v>
      </c>
      <c r="P301" s="114">
        <v>3.677850063398664E-2</v>
      </c>
      <c r="Q301" s="126">
        <v>190.92086995168529</v>
      </c>
      <c r="R301" s="126">
        <v>8.0323433032805927</v>
      </c>
      <c r="S301" s="114">
        <v>4.4805018914068429E-3</v>
      </c>
      <c r="T301" s="114">
        <v>3.4548481758325841E-3</v>
      </c>
      <c r="U301" s="114">
        <v>0.24062053388185078</v>
      </c>
      <c r="V301" s="114">
        <v>2.7072136281855001E-2</v>
      </c>
      <c r="W301" s="114">
        <v>0.15483832646923634</v>
      </c>
      <c r="X301" s="114">
        <v>549.32253544813682</v>
      </c>
      <c r="Y301" s="114">
        <v>5.3036076401374709E-3</v>
      </c>
      <c r="Z301" s="114">
        <v>3.4622263452431183E-2</v>
      </c>
    </row>
    <row r="302" spans="1:26" ht="13.5" customHeight="1">
      <c r="A302" s="61" t="s">
        <v>104</v>
      </c>
      <c r="B302" s="61" t="s">
        <v>39</v>
      </c>
      <c r="C302" s="60">
        <v>2026</v>
      </c>
      <c r="D302" s="61" t="s">
        <v>3</v>
      </c>
      <c r="E302" s="137">
        <v>163123.10005051774</v>
      </c>
      <c r="F302" s="137">
        <v>1136215.2934868198</v>
      </c>
      <c r="G302" s="126">
        <v>242.85101065441063</v>
      </c>
      <c r="H302" s="126">
        <v>10.21859912948087</v>
      </c>
      <c r="I302" s="114">
        <v>6.4279124247052215E-3</v>
      </c>
      <c r="J302" s="114">
        <v>4.3990231662322564E-3</v>
      </c>
      <c r="K302" s="114">
        <v>0.52534908028173877</v>
      </c>
      <c r="L302" s="114">
        <v>4.2256204881588988E-2</v>
      </c>
      <c r="M302" s="114">
        <v>0.23245105189470683</v>
      </c>
      <c r="N302" s="114">
        <v>699.40946501562757</v>
      </c>
      <c r="O302" s="114">
        <v>5.5608025639761376E-3</v>
      </c>
      <c r="P302" s="114">
        <v>3.6846051193705459E-2</v>
      </c>
      <c r="Q302" s="126">
        <v>187.6372125977729</v>
      </c>
      <c r="R302" s="126">
        <v>7.8953324186011393</v>
      </c>
      <c r="S302" s="114">
        <v>4.1828391828315188E-3</v>
      </c>
      <c r="T302" s="114">
        <v>3.3988758903682943E-3</v>
      </c>
      <c r="U302" s="114">
        <v>0.22552145005569044</v>
      </c>
      <c r="V302" s="114">
        <v>2.6724985858593897E-2</v>
      </c>
      <c r="W302" s="114">
        <v>0.14896165198430375</v>
      </c>
      <c r="X302" s="114">
        <v>540.39405529502335</v>
      </c>
      <c r="Y302" s="114">
        <v>5.2109208818339851E-3</v>
      </c>
      <c r="Z302" s="114">
        <v>3.4646055196383127E-2</v>
      </c>
    </row>
    <row r="303" spans="1:26" ht="13.5" customHeight="1">
      <c r="A303" s="61" t="s">
        <v>104</v>
      </c>
      <c r="B303" s="61" t="s">
        <v>39</v>
      </c>
      <c r="C303" s="60">
        <v>2027</v>
      </c>
      <c r="D303" s="61" t="s">
        <v>3</v>
      </c>
      <c r="E303" s="137">
        <v>172290.45380451798</v>
      </c>
      <c r="F303" s="137">
        <v>1204358.9491428076</v>
      </c>
      <c r="G303" s="126">
        <v>239.24012213872859</v>
      </c>
      <c r="H303" s="126">
        <v>10.06811254010346</v>
      </c>
      <c r="I303" s="114">
        <v>6.1448050416185113E-3</v>
      </c>
      <c r="J303" s="114">
        <v>4.3380125178647169E-3</v>
      </c>
      <c r="K303" s="114">
        <v>0.50557735966887685</v>
      </c>
      <c r="L303" s="114">
        <v>4.1873813275208047E-2</v>
      </c>
      <c r="M303" s="114">
        <v>0.22707587780329816</v>
      </c>
      <c r="N303" s="114">
        <v>689.67249067633168</v>
      </c>
      <c r="O303" s="114">
        <v>5.4718379916510722E-3</v>
      </c>
      <c r="P303" s="114">
        <v>3.6891094490579972E-2</v>
      </c>
      <c r="Q303" s="126">
        <v>184.83588373287822</v>
      </c>
      <c r="R303" s="126">
        <v>7.7785802073491022</v>
      </c>
      <c r="S303" s="114">
        <v>3.9841225026828759E-3</v>
      </c>
      <c r="T303" s="114">
        <v>3.3515297108854519E-3</v>
      </c>
      <c r="U303" s="114">
        <v>0.21541495404874941</v>
      </c>
      <c r="V303" s="114">
        <v>2.6494178704964781E-2</v>
      </c>
      <c r="W303" s="114">
        <v>0.14500940524919398</v>
      </c>
      <c r="X303" s="114">
        <v>532.83798369946953</v>
      </c>
      <c r="Y303" s="114">
        <v>5.1491848421126151E-3</v>
      </c>
      <c r="Z303" s="114">
        <v>3.4658803566548803E-2</v>
      </c>
    </row>
    <row r="304" spans="1:26" ht="13.5" customHeight="1">
      <c r="A304" s="61" t="s">
        <v>104</v>
      </c>
      <c r="B304" s="61" t="s">
        <v>39</v>
      </c>
      <c r="C304" s="60">
        <v>2028</v>
      </c>
      <c r="D304" s="61" t="s">
        <v>3</v>
      </c>
      <c r="E304" s="137">
        <v>179290.22668033934</v>
      </c>
      <c r="F304" s="137">
        <v>1257604.4162955154</v>
      </c>
      <c r="G304" s="126">
        <v>236.57821904860904</v>
      </c>
      <c r="H304" s="126">
        <v>9.9344301354797029</v>
      </c>
      <c r="I304" s="114">
        <v>5.9546039151061074E-3</v>
      </c>
      <c r="J304" s="114">
        <v>4.2241103873482313E-3</v>
      </c>
      <c r="K304" s="114">
        <v>0.49217125391362238</v>
      </c>
      <c r="L304" s="114">
        <v>4.1617432114829371E-2</v>
      </c>
      <c r="M304" s="114">
        <v>0.22345001362376027</v>
      </c>
      <c r="N304" s="114">
        <v>672.11220938178349</v>
      </c>
      <c r="O304" s="114">
        <v>5.4120014158704844E-3</v>
      </c>
      <c r="P304" s="114">
        <v>3.6921283821258116E-2</v>
      </c>
      <c r="Q304" s="126">
        <v>182.76731656878891</v>
      </c>
      <c r="R304" s="126">
        <v>7.6747941750659274</v>
      </c>
      <c r="S304" s="114">
        <v>3.8496890200046814E-3</v>
      </c>
      <c r="T304" s="114">
        <v>3.2633152937352923E-3</v>
      </c>
      <c r="U304" s="114">
        <v>0.20855084025601892</v>
      </c>
      <c r="V304" s="114">
        <v>2.6338102090168611E-2</v>
      </c>
      <c r="W304" s="114">
        <v>0.14233306664060902</v>
      </c>
      <c r="X304" s="114">
        <v>519.23691638150751</v>
      </c>
      <c r="Y304" s="114">
        <v>5.1075314805583416E-3</v>
      </c>
      <c r="Z304" s="114">
        <v>3.4664513471963761E-2</v>
      </c>
    </row>
    <row r="305" spans="1:26" ht="13.5" customHeight="1">
      <c r="A305" s="61" t="s">
        <v>104</v>
      </c>
      <c r="B305" s="61" t="s">
        <v>39</v>
      </c>
      <c r="C305" s="60">
        <v>2029</v>
      </c>
      <c r="D305" s="61" t="s">
        <v>3</v>
      </c>
      <c r="E305" s="137">
        <v>184199.07436243695</v>
      </c>
      <c r="F305" s="137">
        <v>1296327.7469588921</v>
      </c>
      <c r="G305" s="126">
        <v>233.66420722834971</v>
      </c>
      <c r="H305" s="126">
        <v>9.8132995544420147</v>
      </c>
      <c r="I305" s="114">
        <v>5.8250242786379936E-3</v>
      </c>
      <c r="J305" s="114">
        <v>4.1758232530260285E-3</v>
      </c>
      <c r="K305" s="114">
        <v>0.48289911862865054</v>
      </c>
      <c r="L305" s="114">
        <v>4.1447817218080871E-2</v>
      </c>
      <c r="M305" s="114">
        <v>0.22092851925161339</v>
      </c>
      <c r="N305" s="114">
        <v>664.39733377785626</v>
      </c>
      <c r="O305" s="114">
        <v>5.3723098705682629E-3</v>
      </c>
      <c r="P305" s="114">
        <v>3.694186635749757E-2</v>
      </c>
      <c r="Q305" s="126">
        <v>180.50399472383901</v>
      </c>
      <c r="R305" s="126">
        <v>7.580706484786524</v>
      </c>
      <c r="S305" s="114">
        <v>3.7581172855594347E-3</v>
      </c>
      <c r="T305" s="114">
        <v>3.225794773502837E-3</v>
      </c>
      <c r="U305" s="114">
        <v>0.20384665724409753</v>
      </c>
      <c r="V305" s="114">
        <v>2.6233596262395093E-2</v>
      </c>
      <c r="W305" s="114">
        <v>0.14046792200973982</v>
      </c>
      <c r="X305" s="114">
        <v>513.24237568645742</v>
      </c>
      <c r="Y305" s="114">
        <v>5.0794550199242047E-3</v>
      </c>
      <c r="Z305" s="114">
        <v>3.4665511811590916E-2</v>
      </c>
    </row>
    <row r="306" spans="1:26" ht="13.5" customHeight="1">
      <c r="A306" s="61" t="s">
        <v>104</v>
      </c>
      <c r="B306" s="61" t="s">
        <v>39</v>
      </c>
      <c r="C306" s="60">
        <v>2030</v>
      </c>
      <c r="D306" s="61" t="s">
        <v>3</v>
      </c>
      <c r="E306" s="137">
        <v>187030.20890871304</v>
      </c>
      <c r="F306" s="137">
        <v>1320474.3011357125</v>
      </c>
      <c r="G306" s="126">
        <v>231.68263699946075</v>
      </c>
      <c r="H306" s="126">
        <v>9.7028606747644002</v>
      </c>
      <c r="I306" s="114">
        <v>5.7362134925791281E-3</v>
      </c>
      <c r="J306" s="114">
        <v>4.0579317547995925E-3</v>
      </c>
      <c r="K306" s="114">
        <v>0.47653935319590479</v>
      </c>
      <c r="L306" s="114">
        <v>4.1330535369406389E-2</v>
      </c>
      <c r="M306" s="114">
        <v>0.21920795967704695</v>
      </c>
      <c r="N306" s="114">
        <v>646.33918261837118</v>
      </c>
      <c r="O306" s="114">
        <v>5.3448322984499877E-3</v>
      </c>
      <c r="P306" s="114">
        <v>3.6955947388196166E-2</v>
      </c>
      <c r="Q306" s="126">
        <v>178.96117966122381</v>
      </c>
      <c r="R306" s="126">
        <v>7.4948878989510845</v>
      </c>
      <c r="S306" s="114">
        <v>3.6949406441043643E-3</v>
      </c>
      <c r="T306" s="114">
        <v>3.1345130702451619E-3</v>
      </c>
      <c r="U306" s="114">
        <v>0.20058903955832635</v>
      </c>
      <c r="V306" s="114">
        <v>2.6160200272590774E-2</v>
      </c>
      <c r="W306" s="114">
        <v>0.13918718292995735</v>
      </c>
      <c r="X306" s="114">
        <v>499.25891763276206</v>
      </c>
      <c r="Y306" s="114">
        <v>5.0597865199582788E-3</v>
      </c>
      <c r="Z306" s="114">
        <v>3.4663851156399354E-2</v>
      </c>
    </row>
    <row r="307" spans="1:26" ht="13.5" customHeight="1">
      <c r="A307" s="61" t="s">
        <v>104</v>
      </c>
      <c r="B307" s="61" t="s">
        <v>39</v>
      </c>
      <c r="C307" s="60">
        <v>2031</v>
      </c>
      <c r="D307" s="61" t="s">
        <v>3</v>
      </c>
      <c r="E307" s="137">
        <v>187870.59332519295</v>
      </c>
      <c r="F307" s="137">
        <v>1330521.8039962992</v>
      </c>
      <c r="G307" s="126">
        <v>229.26022820856079</v>
      </c>
      <c r="H307" s="126">
        <v>9.601926809071248</v>
      </c>
      <c r="I307" s="114">
        <v>5.6735334819938889E-3</v>
      </c>
      <c r="J307" s="114">
        <v>4.0170683961884956E-3</v>
      </c>
      <c r="K307" s="114">
        <v>0.47203471519967743</v>
      </c>
      <c r="L307" s="114">
        <v>4.1247733203916601E-2</v>
      </c>
      <c r="M307" s="114">
        <v>0.2179924720826755</v>
      </c>
      <c r="N307" s="114">
        <v>639.81701326559414</v>
      </c>
      <c r="O307" s="114">
        <v>5.3254057275610323E-3</v>
      </c>
      <c r="P307" s="114">
        <v>3.6965873779601449E-2</v>
      </c>
      <c r="Q307" s="126">
        <v>177.07818130346021</v>
      </c>
      <c r="R307" s="126">
        <v>7.4164269557147007</v>
      </c>
      <c r="S307" s="114">
        <v>3.6501012508745163E-3</v>
      </c>
      <c r="T307" s="114">
        <v>3.102741244423592E-3</v>
      </c>
      <c r="U307" s="114">
        <v>0.19826453553047763</v>
      </c>
      <c r="V307" s="114">
        <v>2.6107350832669848E-2</v>
      </c>
      <c r="W307" s="114">
        <v>0.13827607998301228</v>
      </c>
      <c r="X307" s="114">
        <v>494.18791022494798</v>
      </c>
      <c r="Y307" s="114">
        <v>5.0456227297077452E-3</v>
      </c>
      <c r="Z307" s="114">
        <v>3.4660520774326707E-2</v>
      </c>
    </row>
    <row r="308" spans="1:26" ht="13.5" customHeight="1">
      <c r="A308" s="61" t="s">
        <v>104</v>
      </c>
      <c r="B308" s="61" t="s">
        <v>39</v>
      </c>
      <c r="C308" s="60">
        <v>2032</v>
      </c>
      <c r="D308" s="61" t="s">
        <v>3</v>
      </c>
      <c r="E308" s="137">
        <v>187060.12091132498</v>
      </c>
      <c r="F308" s="137">
        <v>1328759.9669403711</v>
      </c>
      <c r="G308" s="126">
        <v>227.01297132679406</v>
      </c>
      <c r="H308" s="126">
        <v>9.5083182279416381</v>
      </c>
      <c r="I308" s="114">
        <v>5.6274135325410741E-3</v>
      </c>
      <c r="J308" s="114">
        <v>3.9792423122556675E-3</v>
      </c>
      <c r="K308" s="114">
        <v>0.46873456376167189</v>
      </c>
      <c r="L308" s="114">
        <v>4.1186144068124292E-2</v>
      </c>
      <c r="M308" s="114">
        <v>0.21710451576292814</v>
      </c>
      <c r="N308" s="114">
        <v>633.77887881955462</v>
      </c>
      <c r="O308" s="114">
        <v>5.310964307113775E-3</v>
      </c>
      <c r="P308" s="114">
        <v>3.6973172978920978E-2</v>
      </c>
      <c r="Q308" s="126">
        <v>175.33092076742014</v>
      </c>
      <c r="R308" s="126">
        <v>7.3436428769296747</v>
      </c>
      <c r="S308" s="114">
        <v>3.6169507221729094E-3</v>
      </c>
      <c r="T308" s="114">
        <v>3.0733231431085083E-3</v>
      </c>
      <c r="U308" s="114">
        <v>0.19653859069917376</v>
      </c>
      <c r="V308" s="114">
        <v>2.6067189798265368E-2</v>
      </c>
      <c r="W308" s="114">
        <v>0.13760496821124435</v>
      </c>
      <c r="X308" s="114">
        <v>489.49200451815847</v>
      </c>
      <c r="Y308" s="114">
        <v>5.0348644304676112E-3</v>
      </c>
      <c r="Z308" s="114">
        <v>3.4656281012183113E-2</v>
      </c>
    </row>
    <row r="309" spans="1:26" ht="13.5" customHeight="1">
      <c r="A309" s="61" t="s">
        <v>104</v>
      </c>
      <c r="B309" s="61" t="s">
        <v>39</v>
      </c>
      <c r="C309" s="60">
        <v>2033</v>
      </c>
      <c r="D309" s="61" t="s">
        <v>3</v>
      </c>
      <c r="E309" s="137">
        <v>184869.81057950997</v>
      </c>
      <c r="F309" s="137">
        <v>1317022.7711543995</v>
      </c>
      <c r="G309" s="126">
        <v>224.90561993343877</v>
      </c>
      <c r="H309" s="126">
        <v>9.4205597566255914</v>
      </c>
      <c r="I309" s="114">
        <v>5.5929756512992004E-3</v>
      </c>
      <c r="J309" s="114">
        <v>3.94383902129834E-3</v>
      </c>
      <c r="K309" s="114">
        <v>0.46635837856920526</v>
      </c>
      <c r="L309" s="114">
        <v>4.1137526410382382E-2</v>
      </c>
      <c r="M309" s="114">
        <v>0.21646951993777733</v>
      </c>
      <c r="N309" s="114">
        <v>628.12688113334355</v>
      </c>
      <c r="O309" s="114">
        <v>5.2996480267152547E-3</v>
      </c>
      <c r="P309" s="114">
        <v>3.6978626126017058E-2</v>
      </c>
      <c r="Q309" s="126">
        <v>173.69219960921384</v>
      </c>
      <c r="R309" s="126">
        <v>7.2753973251651027</v>
      </c>
      <c r="S309" s="114">
        <v>3.592130619551184E-3</v>
      </c>
      <c r="T309" s="114">
        <v>3.0457846038560044E-3</v>
      </c>
      <c r="U309" s="114">
        <v>0.19524806330241778</v>
      </c>
      <c r="V309" s="114">
        <v>2.6034833930264484E-2</v>
      </c>
      <c r="W309" s="114">
        <v>0.13711902563172118</v>
      </c>
      <c r="X309" s="114">
        <v>485.09565768082723</v>
      </c>
      <c r="Y309" s="114">
        <v>5.0262389617824355E-3</v>
      </c>
      <c r="Z309" s="114">
        <v>3.4651639966824598E-2</v>
      </c>
    </row>
    <row r="310" spans="1:26" ht="13.5" customHeight="1">
      <c r="A310" s="61" t="s">
        <v>104</v>
      </c>
      <c r="B310" s="61" t="s">
        <v>39</v>
      </c>
      <c r="C310" s="60">
        <v>2034</v>
      </c>
      <c r="D310" s="61" t="s">
        <v>3</v>
      </c>
      <c r="E310" s="137">
        <v>181437.53717118767</v>
      </c>
      <c r="F310" s="137">
        <v>1296219.8319946646</v>
      </c>
      <c r="G310" s="126">
        <v>222.91489711975024</v>
      </c>
      <c r="H310" s="126">
        <v>9.3375098224758286</v>
      </c>
      <c r="I310" s="114">
        <v>5.565838935049504E-3</v>
      </c>
      <c r="J310" s="114">
        <v>3.9099455650086143E-3</v>
      </c>
      <c r="K310" s="114">
        <v>0.46452183184318591</v>
      </c>
      <c r="L310" s="114">
        <v>4.1098197236164133E-2</v>
      </c>
      <c r="M310" s="114">
        <v>0.2159801683886618</v>
      </c>
      <c r="N310" s="114">
        <v>622.71997550743367</v>
      </c>
      <c r="O310" s="114">
        <v>5.2905272434420145E-3</v>
      </c>
      <c r="P310" s="114">
        <v>3.6982925428882665E-2</v>
      </c>
      <c r="Q310" s="126">
        <v>172.1440271089528</v>
      </c>
      <c r="R310" s="126">
        <v>7.2108080921433251</v>
      </c>
      <c r="S310" s="114">
        <v>3.5725191549498682E-3</v>
      </c>
      <c r="T310" s="114">
        <v>3.019420343970086E-3</v>
      </c>
      <c r="U310" s="114">
        <v>0.19422574592210912</v>
      </c>
      <c r="V310" s="114">
        <v>2.6008094091369175E-2</v>
      </c>
      <c r="W310" s="114">
        <v>0.13674029726513098</v>
      </c>
      <c r="X310" s="114">
        <v>480.8899078981309</v>
      </c>
      <c r="Y310" s="114">
        <v>5.019115034413925E-3</v>
      </c>
      <c r="Z310" s="114">
        <v>3.4646727197505084E-2</v>
      </c>
    </row>
    <row r="311" spans="1:26" ht="13.5" customHeight="1">
      <c r="A311" s="61" t="s">
        <v>104</v>
      </c>
      <c r="B311" s="61" t="s">
        <v>39</v>
      </c>
      <c r="C311" s="60">
        <v>2035</v>
      </c>
      <c r="D311" s="61" t="s">
        <v>3</v>
      </c>
      <c r="E311" s="137">
        <v>177084.31748976395</v>
      </c>
      <c r="F311" s="137">
        <v>1268587.2621278723</v>
      </c>
      <c r="G311" s="126">
        <v>221.00357207818899</v>
      </c>
      <c r="H311" s="126">
        <v>9.2581119812986188</v>
      </c>
      <c r="I311" s="114">
        <v>5.5467706570533478E-3</v>
      </c>
      <c r="J311" s="114">
        <v>3.8784334220484705E-3</v>
      </c>
      <c r="K311" s="114">
        <v>0.46324488848327572</v>
      </c>
      <c r="L311" s="114">
        <v>4.1069871737408462E-2</v>
      </c>
      <c r="M311" s="114">
        <v>0.21564285014524889</v>
      </c>
      <c r="N311" s="114">
        <v>617.68379355316483</v>
      </c>
      <c r="O311" s="114">
        <v>5.2839627683613282E-3</v>
      </c>
      <c r="P311" s="114">
        <v>3.6985940670529668E-2</v>
      </c>
      <c r="Q311" s="126">
        <v>170.65758028479809</v>
      </c>
      <c r="R311" s="126">
        <v>7.1490563427415657</v>
      </c>
      <c r="S311" s="114">
        <v>3.5585611942520997E-3</v>
      </c>
      <c r="T311" s="114">
        <v>2.9949021044253193E-3</v>
      </c>
      <c r="U311" s="114">
        <v>0.19348997223197087</v>
      </c>
      <c r="V311" s="114">
        <v>2.5987967317686309E-2</v>
      </c>
      <c r="W311" s="114">
        <v>0.13647320854886061</v>
      </c>
      <c r="X311" s="114">
        <v>476.9715737971145</v>
      </c>
      <c r="Y311" s="114">
        <v>5.0137580399917314E-3</v>
      </c>
      <c r="Z311" s="114">
        <v>3.4641399202271606E-2</v>
      </c>
    </row>
    <row r="312" spans="1:26" ht="13.5" customHeight="1">
      <c r="A312" s="61" t="s">
        <v>104</v>
      </c>
      <c r="B312" s="61" t="s">
        <v>39</v>
      </c>
      <c r="C312" s="60">
        <v>2036</v>
      </c>
      <c r="D312" s="61" t="s">
        <v>3</v>
      </c>
      <c r="E312" s="137">
        <v>172735.06375918054</v>
      </c>
      <c r="F312" s="137">
        <v>1240726.3296826938</v>
      </c>
      <c r="G312" s="126">
        <v>219.13708031095155</v>
      </c>
      <c r="H312" s="126">
        <v>9.1799223410554127</v>
      </c>
      <c r="I312" s="114">
        <v>5.530810883895447E-3</v>
      </c>
      <c r="J312" s="114">
        <v>3.8456780055456498E-3</v>
      </c>
      <c r="K312" s="114">
        <v>0.46220361003687627</v>
      </c>
      <c r="L312" s="114">
        <v>4.1045423854180745E-2</v>
      </c>
      <c r="M312" s="114">
        <v>0.21536864896260083</v>
      </c>
      <c r="N312" s="114">
        <v>612.4671280278892</v>
      </c>
      <c r="O312" s="114">
        <v>5.2783229069473256E-3</v>
      </c>
      <c r="P312" s="114">
        <v>3.6988467010056342E-2</v>
      </c>
      <c r="Q312" s="126">
        <v>169.20621194565999</v>
      </c>
      <c r="R312" s="126">
        <v>7.0882567344660119</v>
      </c>
      <c r="S312" s="114">
        <v>3.5468529406984324E-3</v>
      </c>
      <c r="T312" s="114">
        <v>2.9694317673566273E-3</v>
      </c>
      <c r="U312" s="114">
        <v>0.1928712379387702</v>
      </c>
      <c r="V312" s="114">
        <v>2.5970239899413623E-2</v>
      </c>
      <c r="W312" s="114">
        <v>0.13625295354175834</v>
      </c>
      <c r="X312" s="114">
        <v>472.91513845024781</v>
      </c>
      <c r="Y312" s="114">
        <v>5.0090410764895791E-3</v>
      </c>
      <c r="Z312" s="114">
        <v>3.4636072692985319E-2</v>
      </c>
    </row>
    <row r="313" spans="1:26" ht="13.5" customHeight="1">
      <c r="A313" s="61" t="s">
        <v>104</v>
      </c>
      <c r="B313" s="61" t="s">
        <v>39</v>
      </c>
      <c r="C313" s="60">
        <v>2037</v>
      </c>
      <c r="D313" s="61" t="s">
        <v>3</v>
      </c>
      <c r="E313" s="137">
        <v>169029.24404177853</v>
      </c>
      <c r="F313" s="137">
        <v>1217253.352363643</v>
      </c>
      <c r="G313" s="126">
        <v>217.26953125606417</v>
      </c>
      <c r="H313" s="126">
        <v>9.1016884097296415</v>
      </c>
      <c r="I313" s="114">
        <v>5.5178898297538713E-3</v>
      </c>
      <c r="J313" s="114">
        <v>3.8129040345021964E-3</v>
      </c>
      <c r="K313" s="114">
        <v>0.46139399684476295</v>
      </c>
      <c r="L313" s="114">
        <v>4.1024635570101088E-2</v>
      </c>
      <c r="M313" s="114">
        <v>0.2151572783834485</v>
      </c>
      <c r="N313" s="114">
        <v>607.2475074850081</v>
      </c>
      <c r="O313" s="114">
        <v>5.2735552701889772E-3</v>
      </c>
      <c r="P313" s="114">
        <v>3.6990513455351259E-2</v>
      </c>
      <c r="Q313" s="126">
        <v>167.75445769414858</v>
      </c>
      <c r="R313" s="126">
        <v>7.027440959845574</v>
      </c>
      <c r="S313" s="114">
        <v>3.5373217891403589E-3</v>
      </c>
      <c r="T313" s="114">
        <v>2.9439546578388202E-3</v>
      </c>
      <c r="U313" s="114">
        <v>0.19236584631642045</v>
      </c>
      <c r="V313" s="114">
        <v>2.5954774141237001E-2</v>
      </c>
      <c r="W313" s="114">
        <v>0.13607914180384445</v>
      </c>
      <c r="X313" s="114">
        <v>468.85762451529996</v>
      </c>
      <c r="Y313" s="114">
        <v>5.0049344942520004E-3</v>
      </c>
      <c r="Z313" s="114">
        <v>3.4630748197258455E-2</v>
      </c>
    </row>
    <row r="314" spans="1:26" ht="13.5" customHeight="1">
      <c r="A314" s="61" t="s">
        <v>104</v>
      </c>
      <c r="B314" s="61" t="s">
        <v>39</v>
      </c>
      <c r="C314" s="60">
        <v>2038</v>
      </c>
      <c r="D314" s="61" t="s">
        <v>3</v>
      </c>
      <c r="E314" s="137">
        <v>165971.84716806532</v>
      </c>
      <c r="F314" s="137">
        <v>1198249.5935890137</v>
      </c>
      <c r="G314" s="126">
        <v>215.40485151837757</v>
      </c>
      <c r="H314" s="126">
        <v>9.0235746776373222</v>
      </c>
      <c r="I314" s="114">
        <v>5.5071549455141958E-3</v>
      </c>
      <c r="J314" s="114">
        <v>3.7801804176481593E-3</v>
      </c>
      <c r="K314" s="114">
        <v>0.46073232273424009</v>
      </c>
      <c r="L314" s="114">
        <v>4.1007038764641429E-2</v>
      </c>
      <c r="M314" s="114">
        <v>0.21498514972555061</v>
      </c>
      <c r="N314" s="114">
        <v>602.03590640858522</v>
      </c>
      <c r="O314" s="114">
        <v>5.2695283356032829E-3</v>
      </c>
      <c r="P314" s="114">
        <v>3.6992214034024661E-2</v>
      </c>
      <c r="Q314" s="126">
        <v>166.30533109192305</v>
      </c>
      <c r="R314" s="126">
        <v>6.9667352606918227</v>
      </c>
      <c r="S314" s="114">
        <v>3.5293521204860013E-3</v>
      </c>
      <c r="T314" s="114">
        <v>2.9185236614345509E-3</v>
      </c>
      <c r="U314" s="114">
        <v>0.19193980349690026</v>
      </c>
      <c r="V314" s="114">
        <v>2.5941286811591517E-2</v>
      </c>
      <c r="W314" s="114">
        <v>0.13593465728291909</v>
      </c>
      <c r="X314" s="114">
        <v>464.80745460816019</v>
      </c>
      <c r="Y314" s="114">
        <v>5.0013486297998148E-3</v>
      </c>
      <c r="Z314" s="114">
        <v>3.4625421241052064E-2</v>
      </c>
    </row>
    <row r="315" spans="1:26" ht="13.5" customHeight="1">
      <c r="A315" s="61" t="s">
        <v>104</v>
      </c>
      <c r="B315" s="61" t="s">
        <v>39</v>
      </c>
      <c r="C315" s="60">
        <v>2039</v>
      </c>
      <c r="D315" s="61" t="s">
        <v>3</v>
      </c>
      <c r="E315" s="137">
        <v>163563.40901549623</v>
      </c>
      <c r="F315" s="137">
        <v>1183762.0697460414</v>
      </c>
      <c r="G315" s="126">
        <v>213.54909689478217</v>
      </c>
      <c r="H315" s="126">
        <v>8.945834829572874</v>
      </c>
      <c r="I315" s="114">
        <v>5.4984226052732293E-3</v>
      </c>
      <c r="J315" s="114">
        <v>3.7476134293067814E-3</v>
      </c>
      <c r="K315" s="114">
        <v>0.46021354840501849</v>
      </c>
      <c r="L315" s="114">
        <v>4.0992145744299775E-2</v>
      </c>
      <c r="M315" s="114">
        <v>0.21485131240708494</v>
      </c>
      <c r="N315" s="114">
        <v>596.84925017028399</v>
      </c>
      <c r="O315" s="114">
        <v>5.2661354244563086E-3</v>
      </c>
      <c r="P315" s="114">
        <v>3.6993598053395145E-2</v>
      </c>
      <c r="Q315" s="126">
        <v>164.86348993436042</v>
      </c>
      <c r="R315" s="126">
        <v>6.9063347577929965</v>
      </c>
      <c r="S315" s="114">
        <v>3.5228159814908841E-3</v>
      </c>
      <c r="T315" s="114">
        <v>2.8932205186744998E-3</v>
      </c>
      <c r="U315" s="114">
        <v>0.19158746063942225</v>
      </c>
      <c r="V315" s="114">
        <v>2.592948405683012E-2</v>
      </c>
      <c r="W315" s="114">
        <v>0.13581870273833271</v>
      </c>
      <c r="X315" s="114">
        <v>460.77764682030568</v>
      </c>
      <c r="Y315" s="114">
        <v>4.9982107461467445E-3</v>
      </c>
      <c r="Z315" s="114">
        <v>3.4620116450556009E-2</v>
      </c>
    </row>
    <row r="316" spans="1:26" ht="13.5" customHeight="1">
      <c r="A316" s="61" t="s">
        <v>104</v>
      </c>
      <c r="B316" s="61" t="s">
        <v>39</v>
      </c>
      <c r="C316" s="60">
        <v>2040</v>
      </c>
      <c r="D316" s="61" t="s">
        <v>3</v>
      </c>
      <c r="E316" s="137">
        <v>161767.01478017194</v>
      </c>
      <c r="F316" s="137">
        <v>1173563.962257274</v>
      </c>
      <c r="G316" s="126">
        <v>211.73671935186994</v>
      </c>
      <c r="H316" s="126">
        <v>8.8699121008726536</v>
      </c>
      <c r="I316" s="114">
        <v>5.4913202639496252E-3</v>
      </c>
      <c r="J316" s="114">
        <v>3.7158076735459011E-3</v>
      </c>
      <c r="K316" s="114">
        <v>0.45979924598644689</v>
      </c>
      <c r="L316" s="114">
        <v>4.0979805642798101E-2</v>
      </c>
      <c r="M316" s="114">
        <v>0.21474488222866825</v>
      </c>
      <c r="N316" s="114">
        <v>591.78382871338295</v>
      </c>
      <c r="O316" s="114">
        <v>5.263329875937018E-3</v>
      </c>
      <c r="P316" s="114">
        <v>3.6994723993638151E-2</v>
      </c>
      <c r="Q316" s="126">
        <v>163.45551104907884</v>
      </c>
      <c r="R316" s="126">
        <v>6.8473527872091484</v>
      </c>
      <c r="S316" s="114">
        <v>3.5174430243528638E-3</v>
      </c>
      <c r="T316" s="114">
        <v>2.8685116313254626E-3</v>
      </c>
      <c r="U316" s="114">
        <v>0.19129366272700352</v>
      </c>
      <c r="V316" s="114">
        <v>2.5919271443474997E-2</v>
      </c>
      <c r="W316" s="114">
        <v>0.13572337903332121</v>
      </c>
      <c r="X316" s="114">
        <v>456.84248083667268</v>
      </c>
      <c r="Y316" s="114">
        <v>4.9954883123173666E-3</v>
      </c>
      <c r="Z316" s="114">
        <v>3.4614822897552348E-2</v>
      </c>
    </row>
    <row r="317" spans="1:26" ht="13.5" customHeight="1">
      <c r="A317" s="61" t="s">
        <v>104</v>
      </c>
      <c r="B317" s="61" t="s">
        <v>40</v>
      </c>
      <c r="C317" s="60">
        <v>2020</v>
      </c>
      <c r="D317" s="61" t="s">
        <v>3</v>
      </c>
      <c r="E317" s="137">
        <v>17955251.880664304</v>
      </c>
      <c r="F317" s="137">
        <v>121994922.36321501</v>
      </c>
      <c r="G317" s="126">
        <v>307.56211113805523</v>
      </c>
      <c r="H317" s="126">
        <v>12.976940823761378</v>
      </c>
      <c r="I317" s="114">
        <v>1.8900540364341311E-2</v>
      </c>
      <c r="J317" s="114">
        <v>5.6786321565987438E-3</v>
      </c>
      <c r="K317" s="114">
        <v>1.6770973193859424</v>
      </c>
      <c r="L317" s="114">
        <v>5.1976508805516491E-2</v>
      </c>
      <c r="M317" s="114">
        <v>0.59602509762490319</v>
      </c>
      <c r="N317" s="114">
        <v>901.9587564411346</v>
      </c>
      <c r="O317" s="114">
        <v>7.0677787393254943E-3</v>
      </c>
      <c r="P317" s="114">
        <v>5.2350448051706425E-2</v>
      </c>
      <c r="Q317" s="126">
        <v>243.0427979635667</v>
      </c>
      <c r="R317" s="126">
        <v>10.254683176494664</v>
      </c>
      <c r="S317" s="114">
        <v>1.3429215907948447E-2</v>
      </c>
      <c r="T317" s="114">
        <v>4.4873883939694197E-3</v>
      </c>
      <c r="U317" s="114">
        <v>0.79850703093666409</v>
      </c>
      <c r="V317" s="114">
        <v>3.3019097421798704E-2</v>
      </c>
      <c r="W317" s="114">
        <v>0.41018902398545942</v>
      </c>
      <c r="X317" s="114">
        <v>712.74897614028214</v>
      </c>
      <c r="Y317" s="114">
        <v>6.2587871338254403E-3</v>
      </c>
      <c r="Z317" s="114">
        <v>5.161138468730074E-2</v>
      </c>
    </row>
    <row r="318" spans="1:26" ht="13.5" customHeight="1">
      <c r="A318" s="61" t="s">
        <v>104</v>
      </c>
      <c r="B318" s="61" t="s">
        <v>40</v>
      </c>
      <c r="C318" s="60">
        <v>2021</v>
      </c>
      <c r="D318" s="61" t="s">
        <v>3</v>
      </c>
      <c r="E318" s="137">
        <v>18892962.910826437</v>
      </c>
      <c r="F318" s="137">
        <v>128961964.80524386</v>
      </c>
      <c r="G318" s="126">
        <v>304.86474035894503</v>
      </c>
      <c r="H318" s="126">
        <v>12.859963651479466</v>
      </c>
      <c r="I318" s="114">
        <v>1.5601105724492621E-2</v>
      </c>
      <c r="J318" s="114">
        <v>5.6192318924895525E-3</v>
      </c>
      <c r="K318" s="114">
        <v>1.3657301475482491</v>
      </c>
      <c r="L318" s="114">
        <v>4.9524455047283034E-2</v>
      </c>
      <c r="M318" s="114">
        <v>0.50634883473424552</v>
      </c>
      <c r="N318" s="114">
        <v>892.60272346477461</v>
      </c>
      <c r="O318" s="114">
        <v>6.5393650218703216E-3</v>
      </c>
      <c r="P318" s="114">
        <v>5.3432215199239401E-2</v>
      </c>
      <c r="Q318" s="126">
        <v>240.89484852316215</v>
      </c>
      <c r="R318" s="126">
        <v>10.161552274589308</v>
      </c>
      <c r="S318" s="114">
        <v>1.1008875237763123E-2</v>
      </c>
      <c r="T318" s="114">
        <v>4.440146190615629E-3</v>
      </c>
      <c r="U318" s="114">
        <v>0.64726625093216028</v>
      </c>
      <c r="V318" s="114">
        <v>3.1529518522610163E-2</v>
      </c>
      <c r="W318" s="114">
        <v>0.34505821398165176</v>
      </c>
      <c r="X318" s="114">
        <v>705.30753280042234</v>
      </c>
      <c r="Y318" s="114">
        <v>5.8937565692458041E-3</v>
      </c>
      <c r="Z318" s="114">
        <v>5.206365752047775E-2</v>
      </c>
    </row>
    <row r="319" spans="1:26" ht="13.5" customHeight="1">
      <c r="A319" s="61" t="s">
        <v>104</v>
      </c>
      <c r="B319" s="61" t="s">
        <v>40</v>
      </c>
      <c r="C319" s="60">
        <v>2022</v>
      </c>
      <c r="D319" s="61" t="s">
        <v>3</v>
      </c>
      <c r="E319" s="137">
        <v>19789994.962375913</v>
      </c>
      <c r="F319" s="137">
        <v>135682265.04106808</v>
      </c>
      <c r="G319" s="126">
        <v>300.85589194534043</v>
      </c>
      <c r="H319" s="126">
        <v>12.694299387648414</v>
      </c>
      <c r="I319" s="114">
        <v>1.2966943539530769E-2</v>
      </c>
      <c r="J319" s="114">
        <v>5.555762692186733E-3</v>
      </c>
      <c r="K319" s="114">
        <v>1.113301323387627</v>
      </c>
      <c r="L319" s="114">
        <v>4.773655982021327E-2</v>
      </c>
      <c r="M319" s="114">
        <v>0.43289798728256013</v>
      </c>
      <c r="N319" s="114">
        <v>882.4351389072815</v>
      </c>
      <c r="O319" s="114">
        <v>6.1483530332622797E-3</v>
      </c>
      <c r="P319" s="114">
        <v>5.4285142256932845E-2</v>
      </c>
      <c r="Q319" s="126">
        <v>237.70820092829229</v>
      </c>
      <c r="R319" s="126">
        <v>10.029848675960958</v>
      </c>
      <c r="S319" s="114">
        <v>9.0732171233980797E-3</v>
      </c>
      <c r="T319" s="114">
        <v>4.3896443104533573E-3</v>
      </c>
      <c r="U319" s="114">
        <v>0.52750496021650506</v>
      </c>
      <c r="V319" s="114">
        <v>3.0440657788432701E-2</v>
      </c>
      <c r="W319" s="114">
        <v>0.29173395761558268</v>
      </c>
      <c r="X319" s="114">
        <v>697.21775415210152</v>
      </c>
      <c r="Y319" s="114">
        <v>5.6232878066050972E-3</v>
      </c>
      <c r="Z319" s="114">
        <v>5.2390958921160066E-2</v>
      </c>
    </row>
    <row r="320" spans="1:26" ht="13.5" customHeight="1">
      <c r="A320" s="61" t="s">
        <v>104</v>
      </c>
      <c r="B320" s="61" t="s">
        <v>40</v>
      </c>
      <c r="C320" s="60">
        <v>2023</v>
      </c>
      <c r="D320" s="61" t="s">
        <v>3</v>
      </c>
      <c r="E320" s="137">
        <v>20586061.511067569</v>
      </c>
      <c r="F320" s="137">
        <v>141735876.53195482</v>
      </c>
      <c r="G320" s="126">
        <v>296.27494247362847</v>
      </c>
      <c r="H320" s="126">
        <v>12.501011020591383</v>
      </c>
      <c r="I320" s="114">
        <v>1.1053735425812002E-2</v>
      </c>
      <c r="J320" s="114">
        <v>5.4711684766466434E-3</v>
      </c>
      <c r="K320" s="114">
        <v>0.92805969073297523</v>
      </c>
      <c r="L320" s="114">
        <v>4.6536857000247435E-2</v>
      </c>
      <c r="M320" s="114">
        <v>0.37864707632360106</v>
      </c>
      <c r="N320" s="114">
        <v>868.99883637300411</v>
      </c>
      <c r="O320" s="114">
        <v>5.8829483212638218E-3</v>
      </c>
      <c r="P320" s="114">
        <v>5.4899482809898509E-2</v>
      </c>
      <c r="Q320" s="126">
        <v>234.06874660020762</v>
      </c>
      <c r="R320" s="126">
        <v>9.8762857108162603</v>
      </c>
      <c r="S320" s="114">
        <v>7.6654249311487489E-3</v>
      </c>
      <c r="T320" s="114">
        <v>4.3224362380265635E-3</v>
      </c>
      <c r="U320" s="114">
        <v>0.441016102408674</v>
      </c>
      <c r="V320" s="114">
        <v>2.9707090558328292E-2</v>
      </c>
      <c r="W320" s="114">
        <v>0.25235958642271972</v>
      </c>
      <c r="X320" s="114">
        <v>686.54293450744046</v>
      </c>
      <c r="Y320" s="114">
        <v>5.4392829821158332E-3</v>
      </c>
      <c r="Z320" s="114">
        <v>5.2609248256777257E-2</v>
      </c>
    </row>
    <row r="321" spans="1:26" ht="13.5" customHeight="1">
      <c r="A321" s="61" t="s">
        <v>104</v>
      </c>
      <c r="B321" s="61" t="s">
        <v>40</v>
      </c>
      <c r="C321" s="60">
        <v>2024</v>
      </c>
      <c r="D321" s="61" t="s">
        <v>3</v>
      </c>
      <c r="E321" s="137">
        <v>21269911.967581771</v>
      </c>
      <c r="F321" s="137">
        <v>147035518.39551997</v>
      </c>
      <c r="G321" s="126">
        <v>291.19131614934912</v>
      </c>
      <c r="H321" s="126">
        <v>12.286512730004283</v>
      </c>
      <c r="I321" s="114">
        <v>9.66008327653161E-3</v>
      </c>
      <c r="J321" s="114">
        <v>5.3772915667053868E-3</v>
      </c>
      <c r="K321" s="114">
        <v>0.79207095360693724</v>
      </c>
      <c r="L321" s="114">
        <v>4.5715515668595164E-2</v>
      </c>
      <c r="M321" s="114">
        <v>0.338554326308592</v>
      </c>
      <c r="N321" s="114">
        <v>854.08814118065902</v>
      </c>
      <c r="O321" s="114">
        <v>5.6988438814731994E-3</v>
      </c>
      <c r="P321" s="114">
        <v>5.5342085930943842E-2</v>
      </c>
      <c r="Q321" s="126">
        <v>230.03268230759278</v>
      </c>
      <c r="R321" s="126">
        <v>9.7059882034383502</v>
      </c>
      <c r="S321" s="114">
        <v>6.6389344766829578E-3</v>
      </c>
      <c r="T321" s="114">
        <v>4.2479041579825735E-3</v>
      </c>
      <c r="U321" s="114">
        <v>0.37848883629632774</v>
      </c>
      <c r="V321" s="114">
        <v>2.9202971480888452E-2</v>
      </c>
      <c r="W321" s="114">
        <v>0.22326317639873769</v>
      </c>
      <c r="X321" s="114">
        <v>674.70482513333752</v>
      </c>
      <c r="Y321" s="114">
        <v>5.3112749312633854E-3</v>
      </c>
      <c r="Z321" s="114">
        <v>5.2753278390744972E-2</v>
      </c>
    </row>
    <row r="322" spans="1:26" ht="13.5" customHeight="1">
      <c r="A322" s="61" t="s">
        <v>104</v>
      </c>
      <c r="B322" s="61" t="s">
        <v>40</v>
      </c>
      <c r="C322" s="60">
        <v>2025</v>
      </c>
      <c r="D322" s="61" t="s">
        <v>3</v>
      </c>
      <c r="E322" s="137">
        <v>21859299.255041558</v>
      </c>
      <c r="F322" s="137">
        <v>151694696.83528933</v>
      </c>
      <c r="G322" s="126">
        <v>286.54195898864043</v>
      </c>
      <c r="H322" s="126">
        <v>12.055273925651791</v>
      </c>
      <c r="I322" s="114">
        <v>8.6459065482733192E-3</v>
      </c>
      <c r="J322" s="114">
        <v>5.1851794126117285E-3</v>
      </c>
      <c r="K322" s="114">
        <v>0.69241868082442193</v>
      </c>
      <c r="L322" s="114">
        <v>4.5151003732210634E-2</v>
      </c>
      <c r="M322" s="114">
        <v>0.30898144886483758</v>
      </c>
      <c r="N322" s="114">
        <v>824.44604125127285</v>
      </c>
      <c r="O322" s="114">
        <v>5.5704931559426244E-3</v>
      </c>
      <c r="P322" s="114">
        <v>5.5660431009152619E-2</v>
      </c>
      <c r="Q322" s="126">
        <v>226.34067083804348</v>
      </c>
      <c r="R322" s="126">
        <v>9.5225104103394909</v>
      </c>
      <c r="S322" s="114">
        <v>5.8911983949752932E-3</v>
      </c>
      <c r="T322" s="114">
        <v>4.0957945245033971E-3</v>
      </c>
      <c r="U322" s="114">
        <v>0.33334427491293467</v>
      </c>
      <c r="V322" s="114">
        <v>2.8854881795241386E-2</v>
      </c>
      <c r="W322" s="114">
        <v>0.20180061551704206</v>
      </c>
      <c r="X322" s="114">
        <v>651.23331572525512</v>
      </c>
      <c r="Y322" s="114">
        <v>5.2216592989980442E-3</v>
      </c>
      <c r="Z322" s="114">
        <v>5.2846449601833351E-2</v>
      </c>
    </row>
    <row r="323" spans="1:26" ht="13.5" customHeight="1">
      <c r="A323" s="61" t="s">
        <v>104</v>
      </c>
      <c r="B323" s="61" t="s">
        <v>40</v>
      </c>
      <c r="C323" s="60">
        <v>2026</v>
      </c>
      <c r="D323" s="61" t="s">
        <v>3</v>
      </c>
      <c r="E323" s="137">
        <v>22316499.961816851</v>
      </c>
      <c r="F323" s="137">
        <v>155443027.66353574</v>
      </c>
      <c r="G323" s="126">
        <v>281.20067503042225</v>
      </c>
      <c r="H323" s="126">
        <v>11.8322627743329</v>
      </c>
      <c r="I323" s="114">
        <v>7.9097414739306288E-3</v>
      </c>
      <c r="J323" s="114">
        <v>5.0936921385898682E-3</v>
      </c>
      <c r="K323" s="114">
        <v>0.6196556627967772</v>
      </c>
      <c r="L323" s="114">
        <v>4.4767057926935049E-2</v>
      </c>
      <c r="M323" s="114">
        <v>0.28728146562208123</v>
      </c>
      <c r="N323" s="114">
        <v>809.85627012661951</v>
      </c>
      <c r="O323" s="114">
        <v>5.4820122705636952E-3</v>
      </c>
      <c r="P323" s="114">
        <v>5.5889359124514058E-2</v>
      </c>
      <c r="Q323" s="126">
        <v>222.10323987246559</v>
      </c>
      <c r="R323" s="126">
        <v>9.345581751954871</v>
      </c>
      <c r="S323" s="114">
        <v>5.3478846526390173E-3</v>
      </c>
      <c r="T323" s="114">
        <v>4.0231963410874575E-3</v>
      </c>
      <c r="U323" s="114">
        <v>0.30078221862859855</v>
      </c>
      <c r="V323" s="114">
        <v>2.8616353610933089E-2</v>
      </c>
      <c r="W323" s="114">
        <v>0.1860509332062813</v>
      </c>
      <c r="X323" s="114">
        <v>639.65600867314095</v>
      </c>
      <c r="Y323" s="114">
        <v>5.1595575875617956E-3</v>
      </c>
      <c r="Z323" s="114">
        <v>5.2905705648662149E-2</v>
      </c>
    </row>
    <row r="324" spans="1:26" ht="13.5" customHeight="1">
      <c r="A324" s="61" t="s">
        <v>104</v>
      </c>
      <c r="B324" s="61" t="s">
        <v>40</v>
      </c>
      <c r="C324" s="60">
        <v>2027</v>
      </c>
      <c r="D324" s="61" t="s">
        <v>3</v>
      </c>
      <c r="E324" s="137">
        <v>22617235.248816598</v>
      </c>
      <c r="F324" s="137">
        <v>158100864.41403365</v>
      </c>
      <c r="G324" s="126">
        <v>276.41499497837611</v>
      </c>
      <c r="H324" s="126">
        <v>11.632569204260202</v>
      </c>
      <c r="I324" s="114">
        <v>7.3762565584125552E-3</v>
      </c>
      <c r="J324" s="114">
        <v>5.0120845016388572E-3</v>
      </c>
      <c r="K324" s="114">
        <v>0.56660138485872369</v>
      </c>
      <c r="L324" s="114">
        <v>4.4502038592361369E-2</v>
      </c>
      <c r="M324" s="114">
        <v>0.27139153750091105</v>
      </c>
      <c r="N324" s="114">
        <v>796.83882595778823</v>
      </c>
      <c r="O324" s="114">
        <v>5.4201702025638305E-3</v>
      </c>
      <c r="P324" s="114">
        <v>5.6054074595807232E-2</v>
      </c>
      <c r="Q324" s="126">
        <v>218.30594445413971</v>
      </c>
      <c r="R324" s="126">
        <v>9.1871246231154178</v>
      </c>
      <c r="S324" s="114">
        <v>4.9537171922439177E-3</v>
      </c>
      <c r="T324" s="114">
        <v>3.9584243282453739E-3</v>
      </c>
      <c r="U324" s="114">
        <v>0.27728080998704252</v>
      </c>
      <c r="V324" s="114">
        <v>2.8450215715241638E-2</v>
      </c>
      <c r="W324" s="114">
        <v>0.17451546200942467</v>
      </c>
      <c r="X324" s="114">
        <v>629.32422494680964</v>
      </c>
      <c r="Y324" s="114">
        <v>5.1158271899201689E-3</v>
      </c>
      <c r="Z324" s="114">
        <v>5.2942308096371488E-2</v>
      </c>
    </row>
    <row r="325" spans="1:26" ht="13.5" customHeight="1">
      <c r="A325" s="61" t="s">
        <v>104</v>
      </c>
      <c r="B325" s="61" t="s">
        <v>40</v>
      </c>
      <c r="C325" s="60">
        <v>2028</v>
      </c>
      <c r="D325" s="61" t="s">
        <v>3</v>
      </c>
      <c r="E325" s="137">
        <v>22806809.716562685</v>
      </c>
      <c r="F325" s="137">
        <v>159974947.61551282</v>
      </c>
      <c r="G325" s="126">
        <v>272.6945221111846</v>
      </c>
      <c r="H325" s="126">
        <v>11.451031667817926</v>
      </c>
      <c r="I325" s="114">
        <v>6.9862629656454091E-3</v>
      </c>
      <c r="J325" s="114">
        <v>4.868967938194432E-3</v>
      </c>
      <c r="K325" s="114">
        <v>0.52768804329953733</v>
      </c>
      <c r="L325" s="114">
        <v>4.4320499450534546E-2</v>
      </c>
      <c r="M325" s="114">
        <v>0.25968370850844197</v>
      </c>
      <c r="N325" s="114">
        <v>774.71763241568578</v>
      </c>
      <c r="O325" s="114">
        <v>5.3771302259478905E-3</v>
      </c>
      <c r="P325" s="114">
        <v>5.6173078863785551E-2</v>
      </c>
      <c r="Q325" s="126">
        <v>215.35106452798911</v>
      </c>
      <c r="R325" s="126">
        <v>9.043056092644413</v>
      </c>
      <c r="S325" s="114">
        <v>4.6652378770571318E-3</v>
      </c>
      <c r="T325" s="114">
        <v>3.8450989793454805E-3</v>
      </c>
      <c r="U325" s="114">
        <v>0.26023645154777225</v>
      </c>
      <c r="V325" s="114">
        <v>2.8334907916942102E-2</v>
      </c>
      <c r="W325" s="114">
        <v>0.16601311898114135</v>
      </c>
      <c r="X325" s="114">
        <v>611.80644758715687</v>
      </c>
      <c r="Y325" s="114">
        <v>5.0850993399897864E-3</v>
      </c>
      <c r="Z325" s="114">
        <v>5.2963319134294751E-2</v>
      </c>
    </row>
    <row r="326" spans="1:26" ht="13.5" customHeight="1">
      <c r="A326" s="61" t="s">
        <v>104</v>
      </c>
      <c r="B326" s="61" t="s">
        <v>40</v>
      </c>
      <c r="C326" s="60">
        <v>2029</v>
      </c>
      <c r="D326" s="61" t="s">
        <v>3</v>
      </c>
      <c r="E326" s="137">
        <v>22878540.645880837</v>
      </c>
      <c r="F326" s="137">
        <v>161011053.67568675</v>
      </c>
      <c r="G326" s="126">
        <v>268.72501823078562</v>
      </c>
      <c r="H326" s="126">
        <v>11.285764015600773</v>
      </c>
      <c r="I326" s="114">
        <v>6.7027169680963887E-3</v>
      </c>
      <c r="J326" s="114">
        <v>4.8023965377860887E-3</v>
      </c>
      <c r="K326" s="114">
        <v>0.49934119032039082</v>
      </c>
      <c r="L326" s="114">
        <v>4.4189802848757509E-2</v>
      </c>
      <c r="M326" s="114">
        <v>0.25113279978830128</v>
      </c>
      <c r="N326" s="114">
        <v>764.08872265772584</v>
      </c>
      <c r="O326" s="114">
        <v>5.3459046305095771E-3</v>
      </c>
      <c r="P326" s="114">
        <v>5.6259025260310909E-2</v>
      </c>
      <c r="Q326" s="126">
        <v>212.20069806757465</v>
      </c>
      <c r="R326" s="126">
        <v>8.9118870215487789</v>
      </c>
      <c r="S326" s="114">
        <v>4.4552964090550191E-3</v>
      </c>
      <c r="T326" s="114">
        <v>3.792247943361624E-3</v>
      </c>
      <c r="U326" s="114">
        <v>0.24788400780351308</v>
      </c>
      <c r="V326" s="114">
        <v>2.8250794967319737E-2</v>
      </c>
      <c r="W326" s="114">
        <v>0.15979902984853073</v>
      </c>
      <c r="X326" s="114">
        <v>603.36831085180927</v>
      </c>
      <c r="Y326" s="114">
        <v>5.0625467996849903E-3</v>
      </c>
      <c r="Z326" s="114">
        <v>5.2974499098036039E-2</v>
      </c>
    </row>
    <row r="327" spans="1:26" ht="13.5" customHeight="1">
      <c r="A327" s="61" t="s">
        <v>104</v>
      </c>
      <c r="B327" s="61" t="s">
        <v>40</v>
      </c>
      <c r="C327" s="60">
        <v>2030</v>
      </c>
      <c r="D327" s="61" t="s">
        <v>3</v>
      </c>
      <c r="E327" s="137">
        <v>22814854.088239305</v>
      </c>
      <c r="F327" s="137">
        <v>161077874.44318882</v>
      </c>
      <c r="G327" s="126">
        <v>265.90058059626887</v>
      </c>
      <c r="H327" s="126">
        <v>11.135906947012884</v>
      </c>
      <c r="I327" s="114">
        <v>6.4992891530323326E-3</v>
      </c>
      <c r="J327" s="114">
        <v>4.6572605681441696E-3</v>
      </c>
      <c r="K327" s="114">
        <v>0.47899337376946344</v>
      </c>
      <c r="L327" s="114">
        <v>4.4098570171367625E-2</v>
      </c>
      <c r="M327" s="114">
        <v>0.24498361265575055</v>
      </c>
      <c r="N327" s="114">
        <v>741.79906680163856</v>
      </c>
      <c r="O327" s="114">
        <v>5.3239371336233189E-3</v>
      </c>
      <c r="P327" s="114">
        <v>5.6320291746573145E-2</v>
      </c>
      <c r="Q327" s="126">
        <v>209.95555809925733</v>
      </c>
      <c r="R327" s="126">
        <v>8.7929313759245495</v>
      </c>
      <c r="S327" s="114">
        <v>4.3045093732403212E-3</v>
      </c>
      <c r="T327" s="114">
        <v>3.6773809955798725E-3</v>
      </c>
      <c r="U327" s="114">
        <v>0.23905089695396597</v>
      </c>
      <c r="V327" s="114">
        <v>2.8190830905598457E-2</v>
      </c>
      <c r="W327" s="114">
        <v>0.15532629319829513</v>
      </c>
      <c r="X327" s="114">
        <v>585.72582548934724</v>
      </c>
      <c r="Y327" s="114">
        <v>5.0463997559348729E-3</v>
      </c>
      <c r="Z327" s="114">
        <v>5.2978750696928437E-2</v>
      </c>
    </row>
    <row r="328" spans="1:26" ht="13.5" customHeight="1">
      <c r="A328" s="61" t="s">
        <v>104</v>
      </c>
      <c r="B328" s="61" t="s">
        <v>40</v>
      </c>
      <c r="C328" s="60">
        <v>2031</v>
      </c>
      <c r="D328" s="61" t="s">
        <v>3</v>
      </c>
      <c r="E328" s="137">
        <v>22607072.29307767</v>
      </c>
      <c r="F328" s="137">
        <v>160105964.84568039</v>
      </c>
      <c r="G328" s="126">
        <v>262.65074446983306</v>
      </c>
      <c r="H328" s="126">
        <v>11.000395683341818</v>
      </c>
      <c r="I328" s="114">
        <v>6.351529068745536E-3</v>
      </c>
      <c r="J328" s="114">
        <v>4.6021327514571006E-3</v>
      </c>
      <c r="K328" s="114">
        <v>0.46420087454255066</v>
      </c>
      <c r="L328" s="114">
        <v>4.4032923400379488E-2</v>
      </c>
      <c r="M328" s="114">
        <v>0.24050763990271248</v>
      </c>
      <c r="N328" s="114">
        <v>733.00291189537552</v>
      </c>
      <c r="O328" s="114">
        <v>5.3080518102022892E-3</v>
      </c>
      <c r="P328" s="114">
        <v>5.6364609249733723E-2</v>
      </c>
      <c r="Q328" s="126">
        <v>207.37543880611105</v>
      </c>
      <c r="R328" s="126">
        <v>8.6853432929670209</v>
      </c>
      <c r="S328" s="114">
        <v>4.1948578628026477E-3</v>
      </c>
      <c r="T328" s="114">
        <v>3.63360591535276E-3</v>
      </c>
      <c r="U328" s="114">
        <v>0.2326398292106468</v>
      </c>
      <c r="V328" s="114">
        <v>2.8146598856609351E-2</v>
      </c>
      <c r="W328" s="114">
        <v>0.152066609347974</v>
      </c>
      <c r="X328" s="114">
        <v>578.74117511941608</v>
      </c>
      <c r="Y328" s="114">
        <v>5.0344654099713877E-3</v>
      </c>
      <c r="Z328" s="114">
        <v>5.2978593092809924E-2</v>
      </c>
    </row>
    <row r="329" spans="1:26" ht="13.5" customHeight="1">
      <c r="A329" s="61" t="s">
        <v>104</v>
      </c>
      <c r="B329" s="61" t="s">
        <v>40</v>
      </c>
      <c r="C329" s="60">
        <v>2032</v>
      </c>
      <c r="D329" s="61" t="s">
        <v>3</v>
      </c>
      <c r="E329" s="137">
        <v>22278352.576278199</v>
      </c>
      <c r="F329" s="137">
        <v>158251704.7916072</v>
      </c>
      <c r="G329" s="126">
        <v>259.6820998581951</v>
      </c>
      <c r="H329" s="126">
        <v>10.876647396493535</v>
      </c>
      <c r="I329" s="114">
        <v>6.2434161540892361E-3</v>
      </c>
      <c r="J329" s="114">
        <v>4.5518896715536173E-3</v>
      </c>
      <c r="K329" s="114">
        <v>0.45339014050166632</v>
      </c>
      <c r="L329" s="114">
        <v>4.3985725408368322E-2</v>
      </c>
      <c r="M329" s="114">
        <v>0.23722947409091355</v>
      </c>
      <c r="N329" s="114">
        <v>724.9851369097039</v>
      </c>
      <c r="O329" s="114">
        <v>5.2965399472841975E-3</v>
      </c>
      <c r="P329" s="114">
        <v>5.6396741619914023E-2</v>
      </c>
      <c r="Q329" s="126">
        <v>205.01818104021623</v>
      </c>
      <c r="R329" s="126">
        <v>8.5870780706972045</v>
      </c>
      <c r="S329" s="114">
        <v>4.1144994356821585E-3</v>
      </c>
      <c r="T329" s="114">
        <v>3.5937022277133259E-3</v>
      </c>
      <c r="U329" s="114">
        <v>0.22796872443797786</v>
      </c>
      <c r="V329" s="114">
        <v>2.8113744410540563E-2</v>
      </c>
      <c r="W329" s="114">
        <v>0.14967535145604732</v>
      </c>
      <c r="X329" s="114">
        <v>572.373429403047</v>
      </c>
      <c r="Y329" s="114">
        <v>5.0255658841631646E-3</v>
      </c>
      <c r="Z329" s="114">
        <v>5.2975318977515375E-2</v>
      </c>
    </row>
    <row r="330" spans="1:26" ht="13.5" customHeight="1">
      <c r="A330" s="61" t="s">
        <v>104</v>
      </c>
      <c r="B330" s="61" t="s">
        <v>40</v>
      </c>
      <c r="C330" s="60">
        <v>2033</v>
      </c>
      <c r="D330" s="61" t="s">
        <v>3</v>
      </c>
      <c r="E330" s="137">
        <v>21847151.122407719</v>
      </c>
      <c r="F330" s="137">
        <v>155640314.78621227</v>
      </c>
      <c r="G330" s="126">
        <v>256.94983190382266</v>
      </c>
      <c r="H330" s="126">
        <v>10.762786837524322</v>
      </c>
      <c r="I330" s="114">
        <v>6.1647703349879679E-3</v>
      </c>
      <c r="J330" s="114">
        <v>4.5057512296858282E-3</v>
      </c>
      <c r="K330" s="114">
        <v>0.44556663974775634</v>
      </c>
      <c r="L330" s="114">
        <v>4.3950427875470648E-2</v>
      </c>
      <c r="M330" s="114">
        <v>0.23485804862157517</v>
      </c>
      <c r="N330" s="114">
        <v>717.62144747317018</v>
      </c>
      <c r="O330" s="114">
        <v>5.2879556580743628E-3</v>
      </c>
      <c r="P330" s="114">
        <v>5.6419996314197383E-2</v>
      </c>
      <c r="Q330" s="126">
        <v>202.84832796234898</v>
      </c>
      <c r="R330" s="126">
        <v>8.4966520430500694</v>
      </c>
      <c r="S330" s="114">
        <v>4.0559614110153557E-3</v>
      </c>
      <c r="T330" s="114">
        <v>3.5570527382099083E-3</v>
      </c>
      <c r="U330" s="114">
        <v>0.22457286816611469</v>
      </c>
      <c r="V330" s="114">
        <v>2.808829328116615E-2</v>
      </c>
      <c r="W330" s="114">
        <v>0.14794140427339669</v>
      </c>
      <c r="X330" s="114">
        <v>566.52424969999595</v>
      </c>
      <c r="Y330" s="114">
        <v>5.0187048265209824E-3</v>
      </c>
      <c r="Z330" s="114">
        <v>5.2970173542132883E-2</v>
      </c>
    </row>
    <row r="331" spans="1:26" ht="13.5" customHeight="1">
      <c r="A331" s="61" t="s">
        <v>104</v>
      </c>
      <c r="B331" s="61" t="s">
        <v>40</v>
      </c>
      <c r="C331" s="60">
        <v>2034</v>
      </c>
      <c r="D331" s="61" t="s">
        <v>3</v>
      </c>
      <c r="E331" s="137">
        <v>21317212.146882806</v>
      </c>
      <c r="F331" s="137">
        <v>152293696.10300791</v>
      </c>
      <c r="G331" s="126">
        <v>254.41790321001008</v>
      </c>
      <c r="H331" s="126">
        <v>10.657114894214457</v>
      </c>
      <c r="I331" s="114">
        <v>6.1066816598287889E-3</v>
      </c>
      <c r="J331" s="114">
        <v>4.462510873736638E-3</v>
      </c>
      <c r="K331" s="114">
        <v>0.43983406233148498</v>
      </c>
      <c r="L331" s="114">
        <v>4.3922881008392943E-2</v>
      </c>
      <c r="M331" s="114">
        <v>0.23312054295577975</v>
      </c>
      <c r="N331" s="114">
        <v>710.72464201654759</v>
      </c>
      <c r="O331" s="114">
        <v>5.2812944714736351E-3</v>
      </c>
      <c r="P331" s="114">
        <v>5.6437041220454169E-2</v>
      </c>
      <c r="Q331" s="126">
        <v>200.83734379790559</v>
      </c>
      <c r="R331" s="126">
        <v>8.412720256311415</v>
      </c>
      <c r="S331" s="114">
        <v>4.012663369275595E-3</v>
      </c>
      <c r="T331" s="114">
        <v>3.522703470324311E-3</v>
      </c>
      <c r="U331" s="114">
        <v>0.22206902397732425</v>
      </c>
      <c r="V331" s="114">
        <v>2.8067725327477235E-2</v>
      </c>
      <c r="W331" s="114">
        <v>0.1466670022585021</v>
      </c>
      <c r="X331" s="114">
        <v>561.04561618250409</v>
      </c>
      <c r="Y331" s="114">
        <v>5.0131866051085477E-3</v>
      </c>
      <c r="Z331" s="114">
        <v>5.2963823463541213E-2</v>
      </c>
    </row>
    <row r="332" spans="1:26" ht="13.5" customHeight="1">
      <c r="A332" s="61" t="s">
        <v>104</v>
      </c>
      <c r="B332" s="61" t="s">
        <v>40</v>
      </c>
      <c r="C332" s="60">
        <v>2035</v>
      </c>
      <c r="D332" s="61" t="s">
        <v>3</v>
      </c>
      <c r="E332" s="137">
        <v>20715187.672400188</v>
      </c>
      <c r="F332" s="137">
        <v>148398365.17603669</v>
      </c>
      <c r="G332" s="126">
        <v>252.03144904010242</v>
      </c>
      <c r="H332" s="126">
        <v>10.557907983481426</v>
      </c>
      <c r="I332" s="114">
        <v>6.063580198444698E-3</v>
      </c>
      <c r="J332" s="114">
        <v>4.4229474943446312E-3</v>
      </c>
      <c r="K332" s="114">
        <v>0.43563769907733912</v>
      </c>
      <c r="L332" s="114">
        <v>4.3900513554999319E-2</v>
      </c>
      <c r="M332" s="114">
        <v>0.23185332031638989</v>
      </c>
      <c r="N332" s="114">
        <v>704.40373462703565</v>
      </c>
      <c r="O332" s="114">
        <v>5.2759737092059463E-3</v>
      </c>
      <c r="P332" s="114">
        <v>5.6449668112962932E-2</v>
      </c>
      <c r="Q332" s="126">
        <v>198.94184799184794</v>
      </c>
      <c r="R332" s="126">
        <v>8.3339191722358006</v>
      </c>
      <c r="S332" s="114">
        <v>3.9804957315967794E-3</v>
      </c>
      <c r="T332" s="114">
        <v>3.4912680597881502E-3</v>
      </c>
      <c r="U332" s="114">
        <v>0.22020564873084955</v>
      </c>
      <c r="V332" s="114">
        <v>2.8050452775273283E-2</v>
      </c>
      <c r="W332" s="114">
        <v>0.14573365156591789</v>
      </c>
      <c r="X332" s="114">
        <v>556.02339006813327</v>
      </c>
      <c r="Y332" s="114">
        <v>5.0086093563756796E-3</v>
      </c>
      <c r="Z332" s="114">
        <v>5.2956859020162665E-2</v>
      </c>
    </row>
    <row r="333" spans="1:26" ht="13.5" customHeight="1">
      <c r="A333" s="61" t="s">
        <v>104</v>
      </c>
      <c r="B333" s="61" t="s">
        <v>40</v>
      </c>
      <c r="C333" s="60">
        <v>2036</v>
      </c>
      <c r="D333" s="61" t="s">
        <v>3</v>
      </c>
      <c r="E333" s="137">
        <v>20139971.483723439</v>
      </c>
      <c r="F333" s="137">
        <v>144661960.08560091</v>
      </c>
      <c r="G333" s="126">
        <v>249.74045088390744</v>
      </c>
      <c r="H333" s="126">
        <v>10.461935247477422</v>
      </c>
      <c r="I333" s="114">
        <v>6.0302988706741698E-3</v>
      </c>
      <c r="J333" s="114">
        <v>4.3827423350556484E-3</v>
      </c>
      <c r="K333" s="114">
        <v>0.43241920021850772</v>
      </c>
      <c r="L333" s="114">
        <v>4.388154613689519E-2</v>
      </c>
      <c r="M333" s="114">
        <v>0.23088555203298866</v>
      </c>
      <c r="N333" s="114">
        <v>698.00061444741607</v>
      </c>
      <c r="O333" s="114">
        <v>5.2715309682699165E-3</v>
      </c>
      <c r="P333" s="114">
        <v>5.6459489132365807E-2</v>
      </c>
      <c r="Q333" s="126">
        <v>197.12228790290425</v>
      </c>
      <c r="R333" s="126">
        <v>8.2576955578311324</v>
      </c>
      <c r="S333" s="114">
        <v>3.9556091073980658E-3</v>
      </c>
      <c r="T333" s="114">
        <v>3.4593362561705686E-3</v>
      </c>
      <c r="U333" s="114">
        <v>0.21875021258073829</v>
      </c>
      <c r="V333" s="114">
        <v>2.8035373642634472E-2</v>
      </c>
      <c r="W333" s="114">
        <v>0.14501764214323748</v>
      </c>
      <c r="X333" s="114">
        <v>550.93789408375596</v>
      </c>
      <c r="Y333" s="114">
        <v>5.0046555988962514E-3</v>
      </c>
      <c r="Z333" s="114">
        <v>5.2949607525439771E-2</v>
      </c>
    </row>
    <row r="334" spans="1:26" ht="13.5" customHeight="1">
      <c r="A334" s="61" t="s">
        <v>104</v>
      </c>
      <c r="B334" s="61" t="s">
        <v>40</v>
      </c>
      <c r="C334" s="60">
        <v>2037</v>
      </c>
      <c r="D334" s="61" t="s">
        <v>3</v>
      </c>
      <c r="E334" s="137">
        <v>19658230.107317314</v>
      </c>
      <c r="F334" s="137">
        <v>141567494.04708579</v>
      </c>
      <c r="G334" s="126">
        <v>247.48200084449559</v>
      </c>
      <c r="H334" s="126">
        <v>10.367325992195132</v>
      </c>
      <c r="I334" s="114">
        <v>6.0045548884136027E-3</v>
      </c>
      <c r="J334" s="114">
        <v>4.3431083688146707E-3</v>
      </c>
      <c r="K334" s="114">
        <v>0.42995689783421631</v>
      </c>
      <c r="L334" s="114">
        <v>4.3866185249302393E-2</v>
      </c>
      <c r="M334" s="114">
        <v>0.2301519045745313</v>
      </c>
      <c r="N334" s="114">
        <v>691.68846313340612</v>
      </c>
      <c r="O334" s="114">
        <v>5.2679963511827231E-3</v>
      </c>
      <c r="P334" s="114">
        <v>5.6467188476106447E-2</v>
      </c>
      <c r="Q334" s="126">
        <v>195.32894905366132</v>
      </c>
      <c r="R334" s="126">
        <v>8.1825703834704644</v>
      </c>
      <c r="S334" s="114">
        <v>3.9363059147572719E-3</v>
      </c>
      <c r="T334" s="114">
        <v>3.4278646140402727E-3</v>
      </c>
      <c r="U334" s="114">
        <v>0.2176070411864848</v>
      </c>
      <c r="V334" s="114">
        <v>2.8022561432455274E-2</v>
      </c>
      <c r="W334" s="114">
        <v>0.14447184188486387</v>
      </c>
      <c r="X334" s="114">
        <v>545.92568395018066</v>
      </c>
      <c r="Y334" s="114">
        <v>5.0013490036061575E-3</v>
      </c>
      <c r="Z334" s="114">
        <v>5.2942227614688565E-2</v>
      </c>
    </row>
    <row r="335" spans="1:26" ht="13.5" customHeight="1">
      <c r="A335" s="61" t="s">
        <v>104</v>
      </c>
      <c r="B335" s="61" t="s">
        <v>40</v>
      </c>
      <c r="C335" s="60">
        <v>2038</v>
      </c>
      <c r="D335" s="61" t="s">
        <v>3</v>
      </c>
      <c r="E335" s="137">
        <v>19266005.131487641</v>
      </c>
      <c r="F335" s="137">
        <v>139092763.09681752</v>
      </c>
      <c r="G335" s="126">
        <v>245.25604189146833</v>
      </c>
      <c r="H335" s="126">
        <v>10.274077828560884</v>
      </c>
      <c r="I335" s="114">
        <v>5.9842417162968946E-3</v>
      </c>
      <c r="J335" s="114">
        <v>4.3040445947844751E-3</v>
      </c>
      <c r="K335" s="114">
        <v>0.42804010416751098</v>
      </c>
      <c r="L335" s="114">
        <v>4.3852679297533066E-2</v>
      </c>
      <c r="M335" s="114">
        <v>0.2295861626092999</v>
      </c>
      <c r="N335" s="114">
        <v>685.46712129051036</v>
      </c>
      <c r="O335" s="114">
        <v>5.2649512008955367E-3</v>
      </c>
      <c r="P335" s="114">
        <v>5.6473353081671861E-2</v>
      </c>
      <c r="Q335" s="126">
        <v>193.56176448113897</v>
      </c>
      <c r="R335" s="126">
        <v>8.1085408439920368</v>
      </c>
      <c r="S335" s="114">
        <v>3.9210396864791022E-3</v>
      </c>
      <c r="T335" s="114">
        <v>3.3968519582512771E-3</v>
      </c>
      <c r="U335" s="114">
        <v>0.21668890974196173</v>
      </c>
      <c r="V335" s="114">
        <v>2.8010982107666435E-2</v>
      </c>
      <c r="W335" s="114">
        <v>0.14404806423666344</v>
      </c>
      <c r="X335" s="114">
        <v>540.98657251229815</v>
      </c>
      <c r="Y335" s="114">
        <v>4.9983975489509419E-3</v>
      </c>
      <c r="Z335" s="114">
        <v>5.2934829945061442E-2</v>
      </c>
    </row>
    <row r="336" spans="1:26" ht="13.5" customHeight="1">
      <c r="A336" s="61" t="s">
        <v>104</v>
      </c>
      <c r="B336" s="61" t="s">
        <v>40</v>
      </c>
      <c r="C336" s="60">
        <v>2039</v>
      </c>
      <c r="D336" s="61" t="s">
        <v>3</v>
      </c>
      <c r="E336" s="137">
        <v>18959442.527982682</v>
      </c>
      <c r="F336" s="137">
        <v>137215707.73833391</v>
      </c>
      <c r="G336" s="126">
        <v>243.06381297077186</v>
      </c>
      <c r="H336" s="126">
        <v>10.182242657547137</v>
      </c>
      <c r="I336" s="114">
        <v>5.9682489162921374E-3</v>
      </c>
      <c r="J336" s="114">
        <v>4.2655727554614309E-3</v>
      </c>
      <c r="K336" s="114">
        <v>0.42655386055332067</v>
      </c>
      <c r="L336" s="114">
        <v>4.3841079821296307E-2</v>
      </c>
      <c r="M336" s="114">
        <v>0.22915064366595606</v>
      </c>
      <c r="N336" s="114">
        <v>679.34005165385463</v>
      </c>
      <c r="O336" s="114">
        <v>5.2623695542045948E-3</v>
      </c>
      <c r="P336" s="114">
        <v>5.6478234056971416E-2</v>
      </c>
      <c r="Q336" s="126">
        <v>191.8216736756961</v>
      </c>
      <c r="R336" s="126">
        <v>8.0356462958047423</v>
      </c>
      <c r="S336" s="114">
        <v>3.9089797082877704E-3</v>
      </c>
      <c r="T336" s="114">
        <v>3.3663147760973123E-3</v>
      </c>
      <c r="U336" s="114">
        <v>0.21595654976165407</v>
      </c>
      <c r="V336" s="114">
        <v>2.8000657169680893E-2</v>
      </c>
      <c r="W336" s="114">
        <v>0.14371899065895744</v>
      </c>
      <c r="X336" s="114">
        <v>536.12318555558124</v>
      </c>
      <c r="Y336" s="114">
        <v>4.9957832891635223E-3</v>
      </c>
      <c r="Z336" s="114">
        <v>5.2927357069906845E-2</v>
      </c>
    </row>
    <row r="337" spans="1:26" ht="13.5" customHeight="1">
      <c r="A337" s="61" t="s">
        <v>104</v>
      </c>
      <c r="B337" s="61" t="s">
        <v>40</v>
      </c>
      <c r="C337" s="60">
        <v>2040</v>
      </c>
      <c r="D337" s="61" t="s">
        <v>3</v>
      </c>
      <c r="E337" s="137">
        <v>18731478.331202321</v>
      </c>
      <c r="F337" s="137">
        <v>135890422.15543503</v>
      </c>
      <c r="G337" s="126">
        <v>240.9401047123028</v>
      </c>
      <c r="H337" s="126">
        <v>10.093277901513426</v>
      </c>
      <c r="I337" s="114">
        <v>5.9556681628335937E-3</v>
      </c>
      <c r="J337" s="114">
        <v>4.2283033981796751E-3</v>
      </c>
      <c r="K337" s="114">
        <v>0.42539706178634745</v>
      </c>
      <c r="L337" s="114">
        <v>4.3831344277421282E-2</v>
      </c>
      <c r="M337" s="114">
        <v>0.22881464580808167</v>
      </c>
      <c r="N337" s="114">
        <v>673.40449069818249</v>
      </c>
      <c r="O337" s="114">
        <v>5.2602299354073782E-3</v>
      </c>
      <c r="P337" s="114">
        <v>5.6482125115402945E-2</v>
      </c>
      <c r="Q337" s="126">
        <v>190.13609771287673</v>
      </c>
      <c r="R337" s="126">
        <v>7.9650354415546341</v>
      </c>
      <c r="S337" s="114">
        <v>3.8994453048055368E-3</v>
      </c>
      <c r="T337" s="114">
        <v>3.3367342852114574E-3</v>
      </c>
      <c r="U337" s="114">
        <v>0.21536818089955917</v>
      </c>
      <c r="V337" s="114">
        <v>2.7991543538501876E-2</v>
      </c>
      <c r="W337" s="114">
        <v>0.14346243306520629</v>
      </c>
      <c r="X337" s="114">
        <v>531.41216235697016</v>
      </c>
      <c r="Y337" s="114">
        <v>4.9934905505694535E-3</v>
      </c>
      <c r="Z337" s="114">
        <v>5.2919853661047331E-2</v>
      </c>
    </row>
    <row r="338" spans="1:26" ht="13.5" customHeight="1">
      <c r="A338" s="61" t="s">
        <v>104</v>
      </c>
      <c r="B338" s="61" t="s">
        <v>41</v>
      </c>
      <c r="C338" s="60">
        <v>2020</v>
      </c>
      <c r="D338" s="61" t="s">
        <v>3</v>
      </c>
      <c r="E338" s="137">
        <v>70877.208670618769</v>
      </c>
      <c r="F338" s="137">
        <v>481567.15520125692</v>
      </c>
      <c r="G338" s="126">
        <v>311.65982487307582</v>
      </c>
      <c r="H338" s="126">
        <v>13.149835295240043</v>
      </c>
      <c r="I338" s="114">
        <v>3.0206143687966813E-2</v>
      </c>
      <c r="J338" s="114">
        <v>5.7542897494606282E-3</v>
      </c>
      <c r="K338" s="114">
        <v>2.0726629459332959</v>
      </c>
      <c r="L338" s="114">
        <v>7.493434644435841E-2</v>
      </c>
      <c r="M338" s="114">
        <v>0.67921364762913927</v>
      </c>
      <c r="N338" s="114">
        <v>913.97573984333246</v>
      </c>
      <c r="O338" s="114">
        <v>1.1737346204560895E-2</v>
      </c>
      <c r="P338" s="114">
        <v>5.4794936080016579E-2</v>
      </c>
      <c r="Q338" s="126">
        <v>237.22764563415353</v>
      </c>
      <c r="R338" s="126">
        <v>10.009324971022862</v>
      </c>
      <c r="S338" s="114">
        <v>2.0912794768384504E-2</v>
      </c>
      <c r="T338" s="114">
        <v>4.3800211019088472E-3</v>
      </c>
      <c r="U338" s="114">
        <v>1.0564843763731906</v>
      </c>
      <c r="V338" s="114">
        <v>4.5592275694270198E-2</v>
      </c>
      <c r="W338" s="114">
        <v>0.49109845608445474</v>
      </c>
      <c r="X338" s="114">
        <v>695.69542053765815</v>
      </c>
      <c r="Y338" s="114">
        <v>9.4420890556922848E-3</v>
      </c>
      <c r="Z338" s="114">
        <v>5.4046144738520166E-2</v>
      </c>
    </row>
    <row r="339" spans="1:26" ht="13.5" customHeight="1">
      <c r="A339" s="61" t="s">
        <v>104</v>
      </c>
      <c r="B339" s="61" t="s">
        <v>41</v>
      </c>
      <c r="C339" s="60">
        <v>2021</v>
      </c>
      <c r="D339" s="61" t="s">
        <v>3</v>
      </c>
      <c r="E339" s="137">
        <v>77818.41652449347</v>
      </c>
      <c r="F339" s="137">
        <v>531182.74462290492</v>
      </c>
      <c r="G339" s="126">
        <v>307.49953380114522</v>
      </c>
      <c r="H339" s="126">
        <v>12.971105884116657</v>
      </c>
      <c r="I339" s="114">
        <v>2.3189866309827997E-2</v>
      </c>
      <c r="J339" s="114">
        <v>5.6677961027130821E-3</v>
      </c>
      <c r="K339" s="114">
        <v>1.6130144935238557</v>
      </c>
      <c r="L339" s="114">
        <v>6.5572764809806158E-2</v>
      </c>
      <c r="M339" s="114">
        <v>0.54556051026404095</v>
      </c>
      <c r="N339" s="114">
        <v>900.31704227877037</v>
      </c>
      <c r="O339" s="114">
        <v>9.7436251881995554E-3</v>
      </c>
      <c r="P339" s="114">
        <v>5.6602253278349293E-2</v>
      </c>
      <c r="Q339" s="126">
        <v>234.15848650044461</v>
      </c>
      <c r="R339" s="126">
        <v>9.8773955346089561</v>
      </c>
      <c r="S339" s="114">
        <v>1.5961467117799017E-2</v>
      </c>
      <c r="T339" s="114">
        <v>4.3159823392209355E-3</v>
      </c>
      <c r="U339" s="114">
        <v>0.7984772662580808</v>
      </c>
      <c r="V339" s="114">
        <v>4.0206118820631721E-2</v>
      </c>
      <c r="W339" s="114">
        <v>0.39120375813910724</v>
      </c>
      <c r="X339" s="114">
        <v>685.5843759648933</v>
      </c>
      <c r="Y339" s="114">
        <v>8.0806485104150325E-3</v>
      </c>
      <c r="Z339" s="114">
        <v>5.5050026919930863E-2</v>
      </c>
    </row>
    <row r="340" spans="1:26" ht="13.5" customHeight="1">
      <c r="A340" s="61" t="s">
        <v>104</v>
      </c>
      <c r="B340" s="61" t="s">
        <v>41</v>
      </c>
      <c r="C340" s="60">
        <v>2022</v>
      </c>
      <c r="D340" s="61" t="s">
        <v>3</v>
      </c>
      <c r="E340" s="137">
        <v>84675.922795270351</v>
      </c>
      <c r="F340" s="137">
        <v>580546.93905417563</v>
      </c>
      <c r="G340" s="126">
        <v>302.18196568763284</v>
      </c>
      <c r="H340" s="126">
        <v>12.750251680907198</v>
      </c>
      <c r="I340" s="114">
        <v>1.7995820685953769E-2</v>
      </c>
      <c r="J340" s="114">
        <v>5.5802506654050047E-3</v>
      </c>
      <c r="K340" s="114">
        <v>1.2661274091772048</v>
      </c>
      <c r="L340" s="114">
        <v>5.8934977772826261E-2</v>
      </c>
      <c r="M340" s="114">
        <v>0.44335196950700795</v>
      </c>
      <c r="N340" s="114">
        <v>886.3246225381813</v>
      </c>
      <c r="O340" s="114">
        <v>8.3248115461507771E-3</v>
      </c>
      <c r="P340" s="114">
        <v>5.7938023597403854E-2</v>
      </c>
      <c r="Q340" s="126">
        <v>230.17577595161993</v>
      </c>
      <c r="R340" s="126">
        <v>9.7120258899400334</v>
      </c>
      <c r="S340" s="114">
        <v>1.2300274954063134E-2</v>
      </c>
      <c r="T340" s="114">
        <v>4.2505466002622783E-3</v>
      </c>
      <c r="U340" s="114">
        <v>0.60769679647683883</v>
      </c>
      <c r="V340" s="114">
        <v>3.6390394762236919E-2</v>
      </c>
      <c r="W340" s="114">
        <v>0.31486429788985615</v>
      </c>
      <c r="X340" s="114">
        <v>675.1245305904165</v>
      </c>
      <c r="Y340" s="114">
        <v>7.1089921866181547E-3</v>
      </c>
      <c r="Z340" s="114">
        <v>5.574942884144822E-2</v>
      </c>
    </row>
    <row r="341" spans="1:26" ht="13.5" customHeight="1">
      <c r="A341" s="61" t="s">
        <v>104</v>
      </c>
      <c r="B341" s="61" t="s">
        <v>41</v>
      </c>
      <c r="C341" s="60">
        <v>2023</v>
      </c>
      <c r="D341" s="61" t="s">
        <v>3</v>
      </c>
      <c r="E341" s="137">
        <v>90782.888338702425</v>
      </c>
      <c r="F341" s="137">
        <v>625043.90389928897</v>
      </c>
      <c r="G341" s="126">
        <v>296.58208308219901</v>
      </c>
      <c r="H341" s="126">
        <v>12.513970497017416</v>
      </c>
      <c r="I341" s="114">
        <v>1.4387018854263262E-2</v>
      </c>
      <c r="J341" s="114">
        <v>5.4768402962122112E-3</v>
      </c>
      <c r="K341" s="114">
        <v>1.0228168003522715</v>
      </c>
      <c r="L341" s="114">
        <v>5.4420042650787141E-2</v>
      </c>
      <c r="M341" s="114">
        <v>0.37122891916026551</v>
      </c>
      <c r="N341" s="114">
        <v>869.89970510399553</v>
      </c>
      <c r="O341" s="114">
        <v>7.357085248418529E-3</v>
      </c>
      <c r="P341" s="114">
        <v>5.8862475666573842E-2</v>
      </c>
      <c r="Q341" s="126">
        <v>225.95018975580405</v>
      </c>
      <c r="R341" s="126">
        <v>9.5337317042714105</v>
      </c>
      <c r="S341" s="114">
        <v>9.7549356539336669E-3</v>
      </c>
      <c r="T341" s="114">
        <v>4.1725147093541956E-3</v>
      </c>
      <c r="U341" s="114">
        <v>0.47530475087213331</v>
      </c>
      <c r="V341" s="114">
        <v>3.3795318728514823E-2</v>
      </c>
      <c r="W341" s="114">
        <v>0.26099252485495061</v>
      </c>
      <c r="X341" s="114">
        <v>662.73053784671799</v>
      </c>
      <c r="Y341" s="114">
        <v>6.445914022819947E-3</v>
      </c>
      <c r="Z341" s="114">
        <v>5.6214085673910459E-2</v>
      </c>
    </row>
    <row r="342" spans="1:26" ht="13.5" customHeight="1">
      <c r="A342" s="61" t="s">
        <v>104</v>
      </c>
      <c r="B342" s="61" t="s">
        <v>41</v>
      </c>
      <c r="C342" s="60">
        <v>2024</v>
      </c>
      <c r="D342" s="61" t="s">
        <v>3</v>
      </c>
      <c r="E342" s="137">
        <v>96263.103543791876</v>
      </c>
      <c r="F342" s="137">
        <v>665451.52389421337</v>
      </c>
      <c r="G342" s="126">
        <v>290.749944856338</v>
      </c>
      <c r="H342" s="126">
        <v>12.267889530377484</v>
      </c>
      <c r="I342" s="114">
        <v>1.1902288764869247E-2</v>
      </c>
      <c r="J342" s="114">
        <v>5.3691409729202432E-3</v>
      </c>
      <c r="K342" s="114">
        <v>0.85331334133050529</v>
      </c>
      <c r="L342" s="114">
        <v>5.1406283280069999E-2</v>
      </c>
      <c r="M342" s="114">
        <v>0.32048581942785515</v>
      </c>
      <c r="N342" s="114">
        <v>852.79356278387399</v>
      </c>
      <c r="O342" s="114">
        <v>6.7086031046463346E-3</v>
      </c>
      <c r="P342" s="114">
        <v>5.9494950465471777E-2</v>
      </c>
      <c r="Q342" s="126">
        <v>221.52876666113792</v>
      </c>
      <c r="R342" s="126">
        <v>9.3471743856819796</v>
      </c>
      <c r="S342" s="114">
        <v>8.0030948575170076E-3</v>
      </c>
      <c r="T342" s="114">
        <v>4.0908663915603001E-3</v>
      </c>
      <c r="U342" s="114">
        <v>0.38449839448486944</v>
      </c>
      <c r="V342" s="114">
        <v>3.206341808343869E-2</v>
      </c>
      <c r="W342" s="114">
        <v>0.22309514368122754</v>
      </c>
      <c r="X342" s="114">
        <v>649.76213933046631</v>
      </c>
      <c r="Y342" s="114">
        <v>6.0005294160155893E-3</v>
      </c>
      <c r="Z342" s="114">
        <v>5.6512827392421611E-2</v>
      </c>
    </row>
    <row r="343" spans="1:26" ht="13.5" customHeight="1">
      <c r="A343" s="61" t="s">
        <v>104</v>
      </c>
      <c r="B343" s="61" t="s">
        <v>41</v>
      </c>
      <c r="C343" s="60">
        <v>2025</v>
      </c>
      <c r="D343" s="61" t="s">
        <v>3</v>
      </c>
      <c r="E343" s="137">
        <v>101577.74322696315</v>
      </c>
      <c r="F343" s="137">
        <v>704908.45951858233</v>
      </c>
      <c r="G343" s="126">
        <v>285.66512750979825</v>
      </c>
      <c r="H343" s="126">
        <v>12.018384236960523</v>
      </c>
      <c r="I343" s="114">
        <v>1.0170242825949544E-2</v>
      </c>
      <c r="J343" s="114">
        <v>5.1693125268388049E-3</v>
      </c>
      <c r="K343" s="114">
        <v>0.73311691473874308</v>
      </c>
      <c r="L343" s="114">
        <v>4.9384461830208608E-2</v>
      </c>
      <c r="M343" s="114">
        <v>0.28422325243597424</v>
      </c>
      <c r="N343" s="114">
        <v>821.92319871844632</v>
      </c>
      <c r="O343" s="114">
        <v>6.2715782213877917E-3</v>
      </c>
      <c r="P343" s="114">
        <v>5.9934687423237806E-2</v>
      </c>
      <c r="Q343" s="126">
        <v>217.66420704111022</v>
      </c>
      <c r="R343" s="126">
        <v>9.1574778400757513</v>
      </c>
      <c r="S343" s="114">
        <v>6.7800724846700192E-3</v>
      </c>
      <c r="T343" s="114">
        <v>3.9387877754293024E-3</v>
      </c>
      <c r="U343" s="114">
        <v>0.32110418199614921</v>
      </c>
      <c r="V343" s="114">
        <v>3.0901075135480353E-2</v>
      </c>
      <c r="W343" s="114">
        <v>0.19600911526524414</v>
      </c>
      <c r="X343" s="114">
        <v>626.26916647922724</v>
      </c>
      <c r="Y343" s="114">
        <v>5.7000966457232006E-3</v>
      </c>
      <c r="Z343" s="114">
        <v>5.6705350104295206E-2</v>
      </c>
    </row>
    <row r="344" spans="1:26" ht="13.5" customHeight="1">
      <c r="A344" s="61" t="s">
        <v>104</v>
      </c>
      <c r="B344" s="61" t="s">
        <v>41</v>
      </c>
      <c r="C344" s="60">
        <v>2026</v>
      </c>
      <c r="D344" s="61" t="s">
        <v>3</v>
      </c>
      <c r="E344" s="137">
        <v>106028.80651145165</v>
      </c>
      <c r="F344" s="137">
        <v>738531.52294897125</v>
      </c>
      <c r="G344" s="126">
        <v>280.14993652774393</v>
      </c>
      <c r="H344" s="126">
        <v>11.788050170399949</v>
      </c>
      <c r="I344" s="114">
        <v>8.9551153602078475E-3</v>
      </c>
      <c r="J344" s="114">
        <v>5.0746589749951256E-3</v>
      </c>
      <c r="K344" s="114">
        <v>0.64796706091302081</v>
      </c>
      <c r="L344" s="114">
        <v>4.8000831350828006E-2</v>
      </c>
      <c r="M344" s="114">
        <v>0.25839354975892059</v>
      </c>
      <c r="N344" s="114">
        <v>806.8301494938529</v>
      </c>
      <c r="O344" s="114">
        <v>5.9717262741597037E-3</v>
      </c>
      <c r="P344" s="114">
        <v>6.02428979206572E-2</v>
      </c>
      <c r="Q344" s="126">
        <v>213.46380591046221</v>
      </c>
      <c r="R344" s="126">
        <v>8.982054698369879</v>
      </c>
      <c r="S344" s="114">
        <v>5.9220409035788809E-3</v>
      </c>
      <c r="T344" s="114">
        <v>3.8667009242490656E-3</v>
      </c>
      <c r="U344" s="114">
        <v>0.27661863199282205</v>
      </c>
      <c r="V344" s="114">
        <v>3.0104857041084281E-2</v>
      </c>
      <c r="W344" s="114">
        <v>0.17671641865239401</v>
      </c>
      <c r="X344" s="114">
        <v>614.77449029230365</v>
      </c>
      <c r="Y344" s="114">
        <v>5.4934017521311084E-3</v>
      </c>
      <c r="Z344" s="114">
        <v>5.6831503832391619E-2</v>
      </c>
    </row>
    <row r="345" spans="1:26" ht="13.5" customHeight="1">
      <c r="A345" s="61" t="s">
        <v>104</v>
      </c>
      <c r="B345" s="61" t="s">
        <v>41</v>
      </c>
      <c r="C345" s="60">
        <v>2027</v>
      </c>
      <c r="D345" s="61" t="s">
        <v>3</v>
      </c>
      <c r="E345" s="137">
        <v>109454.83498249335</v>
      </c>
      <c r="F345" s="137">
        <v>765120.22069244983</v>
      </c>
      <c r="G345" s="126">
        <v>275.39228439691954</v>
      </c>
      <c r="H345" s="126">
        <v>11.589529746087342</v>
      </c>
      <c r="I345" s="114">
        <v>8.1027415547850982E-3</v>
      </c>
      <c r="J345" s="114">
        <v>4.9935402404804423E-3</v>
      </c>
      <c r="K345" s="114">
        <v>0.58776968649702965</v>
      </c>
      <c r="L345" s="114">
        <v>4.7053005720624388E-2</v>
      </c>
      <c r="M345" s="114">
        <v>0.24001118833960305</v>
      </c>
      <c r="N345" s="114">
        <v>793.8905940824294</v>
      </c>
      <c r="O345" s="114">
        <v>5.765555912625512E-3</v>
      </c>
      <c r="P345" s="114">
        <v>6.0457702915284323E-2</v>
      </c>
      <c r="Q345" s="126">
        <v>209.8354837572995</v>
      </c>
      <c r="R345" s="126">
        <v>8.8306561896439693</v>
      </c>
      <c r="S345" s="114">
        <v>5.3200038763325909E-3</v>
      </c>
      <c r="T345" s="114">
        <v>3.8048340181983538E-3</v>
      </c>
      <c r="U345" s="114">
        <v>0.24551281431844105</v>
      </c>
      <c r="V345" s="114">
        <v>2.9558607185181034E-2</v>
      </c>
      <c r="W345" s="114">
        <v>0.16298257190145274</v>
      </c>
      <c r="X345" s="114">
        <v>604.90589714400801</v>
      </c>
      <c r="Y345" s="114">
        <v>5.3508321195201332E-3</v>
      </c>
      <c r="Z345" s="114">
        <v>5.6911582691929495E-2</v>
      </c>
    </row>
    <row r="346" spans="1:26" ht="13.5" customHeight="1">
      <c r="A346" s="61" t="s">
        <v>104</v>
      </c>
      <c r="B346" s="61" t="s">
        <v>41</v>
      </c>
      <c r="C346" s="60">
        <v>2028</v>
      </c>
      <c r="D346" s="61" t="s">
        <v>3</v>
      </c>
      <c r="E346" s="137">
        <v>112094.87768724037</v>
      </c>
      <c r="F346" s="137">
        <v>786272.71454634028</v>
      </c>
      <c r="G346" s="126">
        <v>271.8210126853208</v>
      </c>
      <c r="H346" s="126">
        <v>11.414351121321193</v>
      </c>
      <c r="I346" s="114">
        <v>7.5055628930874993E-3</v>
      </c>
      <c r="J346" s="114">
        <v>4.8533714041851883E-3</v>
      </c>
      <c r="K346" s="114">
        <v>0.54518956838137433</v>
      </c>
      <c r="L346" s="114">
        <v>4.6402604757316696E-2</v>
      </c>
      <c r="M346" s="114">
        <v>0.22698033255147762</v>
      </c>
      <c r="N346" s="114">
        <v>772.23601617690372</v>
      </c>
      <c r="O346" s="114">
        <v>5.6237358024507226E-3</v>
      </c>
      <c r="P346" s="114">
        <v>6.060831596866513E-2</v>
      </c>
      <c r="Q346" s="126">
        <v>207.10754511144498</v>
      </c>
      <c r="R346" s="126">
        <v>8.6968929164929314</v>
      </c>
      <c r="S346" s="114">
        <v>4.8974718598064106E-3</v>
      </c>
      <c r="T346" s="114">
        <v>3.6979107211205066E-3</v>
      </c>
      <c r="U346" s="114">
        <v>0.22363778931381842</v>
      </c>
      <c r="V346" s="114">
        <v>2.918263593346913E-2</v>
      </c>
      <c r="W346" s="114">
        <v>0.15324212394828576</v>
      </c>
      <c r="X346" s="114">
        <v>588.38683579695794</v>
      </c>
      <c r="Y346" s="114">
        <v>5.2525212301000697E-3</v>
      </c>
      <c r="Z346" s="114">
        <v>5.696219110442894E-2</v>
      </c>
    </row>
    <row r="347" spans="1:26" ht="13.5" customHeight="1">
      <c r="A347" s="61" t="s">
        <v>104</v>
      </c>
      <c r="B347" s="61" t="s">
        <v>41</v>
      </c>
      <c r="C347" s="60">
        <v>2029</v>
      </c>
      <c r="D347" s="61" t="s">
        <v>3</v>
      </c>
      <c r="E347" s="137">
        <v>113840.93959170337</v>
      </c>
      <c r="F347" s="137">
        <v>801172.15161582083</v>
      </c>
      <c r="G347" s="126">
        <v>268.04842885204209</v>
      </c>
      <c r="H347" s="126">
        <v>11.257348990776386</v>
      </c>
      <c r="I347" s="114">
        <v>7.081938781227615E-3</v>
      </c>
      <c r="J347" s="114">
        <v>4.7903051794474689E-3</v>
      </c>
      <c r="K347" s="114">
        <v>0.51485916379936136</v>
      </c>
      <c r="L347" s="114">
        <v>4.5948220681523655E-2</v>
      </c>
      <c r="M347" s="114">
        <v>0.21765118666645644</v>
      </c>
      <c r="N347" s="114">
        <v>762.16491847465556</v>
      </c>
      <c r="O347" s="114">
        <v>5.5242866971243979E-3</v>
      </c>
      <c r="P347" s="114">
        <v>6.0714177247888933E-2</v>
      </c>
      <c r="Q347" s="126">
        <v>204.22416442602614</v>
      </c>
      <c r="R347" s="126">
        <v>8.5768929933273164</v>
      </c>
      <c r="S347" s="114">
        <v>4.5974154150562286E-3</v>
      </c>
      <c r="T347" s="114">
        <v>3.6496989622659803E-3</v>
      </c>
      <c r="U347" s="114">
        <v>0.20818180520523435</v>
      </c>
      <c r="V347" s="114">
        <v>2.8918998271236358E-2</v>
      </c>
      <c r="W347" s="114">
        <v>0.14626301119316573</v>
      </c>
      <c r="X347" s="114">
        <v>580.68795365420419</v>
      </c>
      <c r="Y347" s="114">
        <v>5.1832909353169195E-3</v>
      </c>
      <c r="Z347" s="114">
        <v>5.6992520471916309E-2</v>
      </c>
    </row>
    <row r="348" spans="1:26" ht="13.5" customHeight="1">
      <c r="A348" s="61" t="s">
        <v>104</v>
      </c>
      <c r="B348" s="61" t="s">
        <v>41</v>
      </c>
      <c r="C348" s="60">
        <v>2030</v>
      </c>
      <c r="D348" s="61" t="s">
        <v>3</v>
      </c>
      <c r="E348" s="137">
        <v>114637.05268394056</v>
      </c>
      <c r="F348" s="137">
        <v>809362.73829950416</v>
      </c>
      <c r="G348" s="126">
        <v>265.43151372717642</v>
      </c>
      <c r="H348" s="126">
        <v>11.11626244306172</v>
      </c>
      <c r="I348" s="114">
        <v>6.7808691976474602E-3</v>
      </c>
      <c r="J348" s="114">
        <v>4.6490448409413614E-3</v>
      </c>
      <c r="K348" s="114">
        <v>0.49306857122381798</v>
      </c>
      <c r="L348" s="114">
        <v>4.5630532056732988E-2</v>
      </c>
      <c r="M348" s="114">
        <v>0.21096205974833473</v>
      </c>
      <c r="N348" s="114">
        <v>740.49048234883276</v>
      </c>
      <c r="O348" s="114">
        <v>5.4545532654094713E-3</v>
      </c>
      <c r="P348" s="114">
        <v>6.0789531087632805E-2</v>
      </c>
      <c r="Q348" s="126">
        <v>202.21985137347372</v>
      </c>
      <c r="R348" s="126">
        <v>8.4689602507975028</v>
      </c>
      <c r="S348" s="114">
        <v>4.3830671934184601E-3</v>
      </c>
      <c r="T348" s="114">
        <v>3.5418897461063654E-3</v>
      </c>
      <c r="U348" s="114">
        <v>0.19709913088301204</v>
      </c>
      <c r="V348" s="114">
        <v>2.8733494325116297E-2</v>
      </c>
      <c r="W348" s="114">
        <v>0.1412516042582076</v>
      </c>
      <c r="X348" s="114">
        <v>564.14505264045204</v>
      </c>
      <c r="Y348" s="114">
        <v>5.1346876813262721E-3</v>
      </c>
      <c r="Z348" s="114">
        <v>5.7010040381685223E-2</v>
      </c>
    </row>
    <row r="349" spans="1:26" ht="13.5" customHeight="1">
      <c r="A349" s="61" t="s">
        <v>104</v>
      </c>
      <c r="B349" s="61" t="s">
        <v>41</v>
      </c>
      <c r="C349" s="60">
        <v>2031</v>
      </c>
      <c r="D349" s="61" t="s">
        <v>3</v>
      </c>
      <c r="E349" s="137">
        <v>114473.2686279582</v>
      </c>
      <c r="F349" s="137">
        <v>810713.25314114313</v>
      </c>
      <c r="G349" s="126">
        <v>262.38587995311872</v>
      </c>
      <c r="H349" s="126">
        <v>10.989302569967187</v>
      </c>
      <c r="I349" s="114">
        <v>6.5673659330578917E-3</v>
      </c>
      <c r="J349" s="114">
        <v>4.5974918292715182E-3</v>
      </c>
      <c r="K349" s="114">
        <v>0.47769770908491721</v>
      </c>
      <c r="L349" s="114">
        <v>4.540421534572555E-2</v>
      </c>
      <c r="M349" s="114">
        <v>0.20622919126143002</v>
      </c>
      <c r="N349" s="114">
        <v>732.26373081138024</v>
      </c>
      <c r="O349" s="114">
        <v>5.4049109033783268E-3</v>
      </c>
      <c r="P349" s="114">
        <v>6.0842783533138822E-2</v>
      </c>
      <c r="Q349" s="126">
        <v>199.88825338845686</v>
      </c>
      <c r="R349" s="126">
        <v>8.3717633626493182</v>
      </c>
      <c r="S349" s="114">
        <v>4.2313725136011336E-3</v>
      </c>
      <c r="T349" s="114">
        <v>3.5024164100788619E-3</v>
      </c>
      <c r="U349" s="114">
        <v>0.18927295012151724</v>
      </c>
      <c r="V349" s="114">
        <v>2.8600369306024973E-2</v>
      </c>
      <c r="W349" s="114">
        <v>0.13770324618069002</v>
      </c>
      <c r="X349" s="114">
        <v>557.84601746768726</v>
      </c>
      <c r="Y349" s="114">
        <v>5.0996796129020548E-3</v>
      </c>
      <c r="Z349" s="114">
        <v>5.7019014989212101E-2</v>
      </c>
    </row>
    <row r="350" spans="1:26" ht="13.5" customHeight="1">
      <c r="A350" s="61" t="s">
        <v>104</v>
      </c>
      <c r="B350" s="61" t="s">
        <v>41</v>
      </c>
      <c r="C350" s="60">
        <v>2032</v>
      </c>
      <c r="D350" s="61" t="s">
        <v>3</v>
      </c>
      <c r="E350" s="137">
        <v>113501.85020063011</v>
      </c>
      <c r="F350" s="137">
        <v>806247.28555454209</v>
      </c>
      <c r="G350" s="126">
        <v>259.60701226402068</v>
      </c>
      <c r="H350" s="126">
        <v>10.873502392328321</v>
      </c>
      <c r="I350" s="114">
        <v>6.4138402007868399E-3</v>
      </c>
      <c r="J350" s="114">
        <v>4.5505734836277997E-3</v>
      </c>
      <c r="K350" s="114">
        <v>0.4665353827566035</v>
      </c>
      <c r="L350" s="114">
        <v>4.5244467167145613E-2</v>
      </c>
      <c r="M350" s="114">
        <v>0.20279128725992843</v>
      </c>
      <c r="N350" s="114">
        <v>724.77550601957898</v>
      </c>
      <c r="O350" s="114">
        <v>5.3697363605984226E-3</v>
      </c>
      <c r="P350" s="114">
        <v>6.0880983403498706E-2</v>
      </c>
      <c r="Q350" s="126">
        <v>197.75954554486262</v>
      </c>
      <c r="R350" s="126">
        <v>8.2830539623518646</v>
      </c>
      <c r="S350" s="114">
        <v>4.1217491937833714E-3</v>
      </c>
      <c r="T350" s="114">
        <v>3.4664677823706743E-3</v>
      </c>
      <c r="U350" s="114">
        <v>0.18360789214436632</v>
      </c>
      <c r="V350" s="114">
        <v>2.8505359997766603E-2</v>
      </c>
      <c r="W350" s="114">
        <v>0.13512046597946212</v>
      </c>
      <c r="X350" s="114">
        <v>552.10864083560159</v>
      </c>
      <c r="Y350" s="114">
        <v>5.0746948975023956E-3</v>
      </c>
      <c r="Z350" s="114">
        <v>5.7021826310535616E-2</v>
      </c>
    </row>
    <row r="351" spans="1:26" ht="13.5" customHeight="1">
      <c r="A351" s="61" t="s">
        <v>104</v>
      </c>
      <c r="B351" s="61" t="s">
        <v>41</v>
      </c>
      <c r="C351" s="60">
        <v>2033</v>
      </c>
      <c r="D351" s="61" t="s">
        <v>3</v>
      </c>
      <c r="E351" s="137">
        <v>111833.48953996212</v>
      </c>
      <c r="F351" s="137">
        <v>796707.97433116438</v>
      </c>
      <c r="G351" s="126">
        <v>257.03807264305271</v>
      </c>
      <c r="H351" s="126">
        <v>10.766482953064395</v>
      </c>
      <c r="I351" s="114">
        <v>6.3032088839480877E-3</v>
      </c>
      <c r="J351" s="114">
        <v>4.5072985777278498E-3</v>
      </c>
      <c r="K351" s="114">
        <v>0.4585281039300183</v>
      </c>
      <c r="L351" s="114">
        <v>4.5127665102834391E-2</v>
      </c>
      <c r="M351" s="114">
        <v>0.20033179530156398</v>
      </c>
      <c r="N351" s="114">
        <v>717.86789031589649</v>
      </c>
      <c r="O351" s="114">
        <v>5.3440281362507223E-3</v>
      </c>
      <c r="P351" s="114">
        <v>6.0908409324553957E-2</v>
      </c>
      <c r="Q351" s="126">
        <v>195.79071107903027</v>
      </c>
      <c r="R351" s="126">
        <v>8.2010315885307445</v>
      </c>
      <c r="S351" s="114">
        <v>4.0425163072594569E-3</v>
      </c>
      <c r="T351" s="114">
        <v>3.4332936926598505E-3</v>
      </c>
      <c r="U351" s="114">
        <v>0.17951433088134106</v>
      </c>
      <c r="V351" s="114">
        <v>2.8434956208736966E-2</v>
      </c>
      <c r="W351" s="114">
        <v>0.13326804841409873</v>
      </c>
      <c r="X351" s="114">
        <v>546.81340884833116</v>
      </c>
      <c r="Y351" s="114">
        <v>5.0562230694430948E-3</v>
      </c>
      <c r="Z351" s="114">
        <v>5.7020910393795352E-2</v>
      </c>
    </row>
    <row r="352" spans="1:26" ht="13.5" customHeight="1">
      <c r="A352" s="61" t="s">
        <v>104</v>
      </c>
      <c r="B352" s="61" t="s">
        <v>41</v>
      </c>
      <c r="C352" s="60">
        <v>2034</v>
      </c>
      <c r="D352" s="61" t="s">
        <v>3</v>
      </c>
      <c r="E352" s="137">
        <v>109526.45243799502</v>
      </c>
      <c r="F352" s="137">
        <v>782475.1261046906</v>
      </c>
      <c r="G352" s="126">
        <v>254.64614545639674</v>
      </c>
      <c r="H352" s="126">
        <v>10.666675557252576</v>
      </c>
      <c r="I352" s="114">
        <v>6.2233461501333227E-3</v>
      </c>
      <c r="J352" s="114">
        <v>4.4665142614444039E-3</v>
      </c>
      <c r="K352" s="114">
        <v>0.4527167806745373</v>
      </c>
      <c r="L352" s="114">
        <v>4.5044177400038903E-2</v>
      </c>
      <c r="M352" s="114">
        <v>0.19854618252903394</v>
      </c>
      <c r="N352" s="114">
        <v>711.36224411455078</v>
      </c>
      <c r="O352" s="114">
        <v>5.3255965621026788E-3</v>
      </c>
      <c r="P352" s="114">
        <v>6.0928115967673939E-2</v>
      </c>
      <c r="Q352" s="126">
        <v>193.95682407013086</v>
      </c>
      <c r="R352" s="126">
        <v>8.124507483760274</v>
      </c>
      <c r="S352" s="114">
        <v>3.9850336333992009E-3</v>
      </c>
      <c r="T352" s="114">
        <v>3.4020185903895477E-3</v>
      </c>
      <c r="U352" s="114">
        <v>0.17654137248294449</v>
      </c>
      <c r="V352" s="114">
        <v>2.838367984350601E-2</v>
      </c>
      <c r="W352" s="114">
        <v>0.13191885318738883</v>
      </c>
      <c r="X352" s="114">
        <v>541.82466176573121</v>
      </c>
      <c r="Y352" s="114">
        <v>5.0427632936836031E-3</v>
      </c>
      <c r="Z352" s="114">
        <v>5.701710303840811E-2</v>
      </c>
    </row>
    <row r="353" spans="1:26" ht="13.5" customHeight="1">
      <c r="A353" s="61" t="s">
        <v>104</v>
      </c>
      <c r="B353" s="61" t="s">
        <v>41</v>
      </c>
      <c r="C353" s="60">
        <v>2035</v>
      </c>
      <c r="D353" s="61" t="s">
        <v>3</v>
      </c>
      <c r="E353" s="137">
        <v>106741.03750515897</v>
      </c>
      <c r="F353" s="137">
        <v>764665.79562125995</v>
      </c>
      <c r="G353" s="126">
        <v>252.37686613589187</v>
      </c>
      <c r="H353" s="126">
        <v>10.572377931288163</v>
      </c>
      <c r="I353" s="114">
        <v>6.1649111178580726E-3</v>
      </c>
      <c r="J353" s="114">
        <v>4.4290092841892887E-3</v>
      </c>
      <c r="K353" s="114">
        <v>0.44847068576691279</v>
      </c>
      <c r="L353" s="114">
        <v>4.4982366384610756E-2</v>
      </c>
      <c r="M353" s="114">
        <v>0.19724781002374125</v>
      </c>
      <c r="N353" s="114">
        <v>705.36914229026502</v>
      </c>
      <c r="O353" s="114">
        <v>5.3119650264019562E-3</v>
      </c>
      <c r="P353" s="114">
        <v>6.0942566008478291E-2</v>
      </c>
      <c r="Q353" s="126">
        <v>192.21659004577739</v>
      </c>
      <c r="R353" s="126">
        <v>8.0521898292104694</v>
      </c>
      <c r="S353" s="114">
        <v>3.9427671557432089E-3</v>
      </c>
      <c r="T353" s="114">
        <v>3.373245238054259E-3</v>
      </c>
      <c r="U353" s="114">
        <v>0.17434330835596151</v>
      </c>
      <c r="V353" s="114">
        <v>2.834485948484575E-2</v>
      </c>
      <c r="W353" s="114">
        <v>0.13093390225299231</v>
      </c>
      <c r="X353" s="114">
        <v>537.2269389443353</v>
      </c>
      <c r="Y353" s="114">
        <v>5.0326073087699165E-3</v>
      </c>
      <c r="Z353" s="114">
        <v>5.7011695661385184E-2</v>
      </c>
    </row>
    <row r="354" spans="1:26" ht="13.5" customHeight="1">
      <c r="A354" s="61" t="s">
        <v>104</v>
      </c>
      <c r="B354" s="61" t="s">
        <v>41</v>
      </c>
      <c r="C354" s="60">
        <v>2036</v>
      </c>
      <c r="D354" s="61" t="s">
        <v>3</v>
      </c>
      <c r="E354" s="137">
        <v>104000.521626599</v>
      </c>
      <c r="F354" s="137">
        <v>747017.90519354097</v>
      </c>
      <c r="G354" s="126">
        <v>250.17653704119977</v>
      </c>
      <c r="H354" s="126">
        <v>10.480203434003737</v>
      </c>
      <c r="I354" s="114">
        <v>6.1203878538174531E-3</v>
      </c>
      <c r="J354" s="114">
        <v>4.3903952933831121E-3</v>
      </c>
      <c r="K354" s="114">
        <v>0.44527752936213311</v>
      </c>
      <c r="L354" s="114">
        <v>4.4933424080579203E-2</v>
      </c>
      <c r="M354" s="114">
        <v>0.19627907771911368</v>
      </c>
      <c r="N354" s="114">
        <v>699.21943344395754</v>
      </c>
      <c r="O354" s="114">
        <v>5.3012152028275054E-3</v>
      </c>
      <c r="P354" s="114">
        <v>6.0953577274257945E-2</v>
      </c>
      <c r="Q354" s="126">
        <v>190.52921269921754</v>
      </c>
      <c r="R354" s="126">
        <v>7.9815035127755918</v>
      </c>
      <c r="S354" s="114">
        <v>3.9104375759095806E-3</v>
      </c>
      <c r="T354" s="114">
        <v>3.3436331343449591E-3</v>
      </c>
      <c r="U354" s="114">
        <v>0.17265622616671866</v>
      </c>
      <c r="V354" s="114">
        <v>2.831346645601714E-2</v>
      </c>
      <c r="W354" s="114">
        <v>0.13019551952400213</v>
      </c>
      <c r="X354" s="114">
        <v>532.51088105089093</v>
      </c>
      <c r="Y354" s="114">
        <v>5.024436090095858E-3</v>
      </c>
      <c r="Z354" s="114">
        <v>5.7005476446866821E-2</v>
      </c>
    </row>
    <row r="355" spans="1:26" ht="13.5" customHeight="1">
      <c r="A355" s="61" t="s">
        <v>104</v>
      </c>
      <c r="B355" s="61" t="s">
        <v>41</v>
      </c>
      <c r="C355" s="60">
        <v>2037</v>
      </c>
      <c r="D355" s="61" t="s">
        <v>3</v>
      </c>
      <c r="E355" s="137">
        <v>101685.01020879248</v>
      </c>
      <c r="F355" s="137">
        <v>732278.13484860864</v>
      </c>
      <c r="G355" s="126">
        <v>247.99265872114057</v>
      </c>
      <c r="H355" s="126">
        <v>10.388718079941293</v>
      </c>
      <c r="I355" s="114">
        <v>6.0844839308737096E-3</v>
      </c>
      <c r="J355" s="114">
        <v>4.3520700003276307E-3</v>
      </c>
      <c r="K355" s="114">
        <v>0.44274221106053702</v>
      </c>
      <c r="L355" s="114">
        <v>4.4891932200100293E-2</v>
      </c>
      <c r="M355" s="114">
        <v>0.19552164521422305</v>
      </c>
      <c r="N355" s="114">
        <v>693.1157029354049</v>
      </c>
      <c r="O355" s="114">
        <v>5.2921840923264565E-3</v>
      </c>
      <c r="P355" s="114">
        <v>6.0962620361810799E-2</v>
      </c>
      <c r="Q355" s="126">
        <v>188.85476077912458</v>
      </c>
      <c r="R355" s="126">
        <v>7.9113586583836604</v>
      </c>
      <c r="S355" s="114">
        <v>3.884305956326964E-3</v>
      </c>
      <c r="T355" s="114">
        <v>3.314247861385641E-3</v>
      </c>
      <c r="U355" s="114">
        <v>0.17127321236045362</v>
      </c>
      <c r="V355" s="114">
        <v>2.8286393864423585E-2</v>
      </c>
      <c r="W355" s="114">
        <v>0.12961569404628562</v>
      </c>
      <c r="X355" s="114">
        <v>527.83094848509745</v>
      </c>
      <c r="Y355" s="114">
        <v>5.0174498174075195E-3</v>
      </c>
      <c r="Z355" s="114">
        <v>5.6999102073161598E-2</v>
      </c>
    </row>
    <row r="356" spans="1:26" ht="13.5" customHeight="1">
      <c r="A356" s="61" t="s">
        <v>104</v>
      </c>
      <c r="B356" s="61" t="s">
        <v>41</v>
      </c>
      <c r="C356" s="60">
        <v>2038</v>
      </c>
      <c r="D356" s="61" t="s">
        <v>3</v>
      </c>
      <c r="E356" s="137">
        <v>99786.707542742952</v>
      </c>
      <c r="F356" s="137">
        <v>720419.66031504096</v>
      </c>
      <c r="G356" s="126">
        <v>245.82589088561991</v>
      </c>
      <c r="H356" s="126">
        <v>10.297949505161744</v>
      </c>
      <c r="I356" s="114">
        <v>6.0558329160695706E-3</v>
      </c>
      <c r="J356" s="114">
        <v>4.3140449823965647E-3</v>
      </c>
      <c r="K356" s="114">
        <v>0.44079386074382304</v>
      </c>
      <c r="L356" s="114">
        <v>4.4856209518233173E-2</v>
      </c>
      <c r="M356" s="114">
        <v>0.19494562016595859</v>
      </c>
      <c r="N356" s="114">
        <v>687.05979459053947</v>
      </c>
      <c r="O356" s="114">
        <v>5.2844512715951777E-3</v>
      </c>
      <c r="P356" s="114">
        <v>6.0969734362487413E-2</v>
      </c>
      <c r="Q356" s="126">
        <v>187.19375664387178</v>
      </c>
      <c r="R356" s="126">
        <v>7.8417771482706451</v>
      </c>
      <c r="S356" s="114">
        <v>3.8634163463237845E-3</v>
      </c>
      <c r="T356" s="114">
        <v>3.2850985861420435E-3</v>
      </c>
      <c r="U356" s="114">
        <v>0.17017537352582268</v>
      </c>
      <c r="V356" s="114">
        <v>2.8262706078940176E-2</v>
      </c>
      <c r="W356" s="114">
        <v>0.12917156500491486</v>
      </c>
      <c r="X356" s="114">
        <v>523.18860118852308</v>
      </c>
      <c r="Y356" s="114">
        <v>5.0113592047440394E-3</v>
      </c>
      <c r="Z356" s="114">
        <v>5.6992398758394201E-2</v>
      </c>
    </row>
    <row r="357" spans="1:26" ht="13.5" customHeight="1">
      <c r="A357" s="61" t="s">
        <v>104</v>
      </c>
      <c r="B357" s="61" t="s">
        <v>41</v>
      </c>
      <c r="C357" s="60">
        <v>2039</v>
      </c>
      <c r="D357" s="61" t="s">
        <v>3</v>
      </c>
      <c r="E357" s="137">
        <v>98294.626020375625</v>
      </c>
      <c r="F357" s="137">
        <v>711390.46711706195</v>
      </c>
      <c r="G357" s="126">
        <v>243.67839242670451</v>
      </c>
      <c r="H357" s="126">
        <v>10.207988148314215</v>
      </c>
      <c r="I357" s="114">
        <v>6.034196508442744E-3</v>
      </c>
      <c r="J357" s="114">
        <v>4.2763581263944887E-3</v>
      </c>
      <c r="K357" s="114">
        <v>0.43930801368241501</v>
      </c>
      <c r="L357" s="114">
        <v>4.4829351441985764E-2</v>
      </c>
      <c r="M357" s="114">
        <v>0.19450970780627469</v>
      </c>
      <c r="N357" s="114">
        <v>681.05774230568727</v>
      </c>
      <c r="O357" s="114">
        <v>5.2786410345120119E-3</v>
      </c>
      <c r="P357" s="114">
        <v>6.0975175426708106E-2</v>
      </c>
      <c r="Q357" s="126">
        <v>185.54779116366291</v>
      </c>
      <c r="R357" s="126">
        <v>7.7728256259498467</v>
      </c>
      <c r="S357" s="114">
        <v>3.8474804505517143E-3</v>
      </c>
      <c r="T357" s="114">
        <v>3.2562132270958044E-3</v>
      </c>
      <c r="U357" s="114">
        <v>0.16932312968732338</v>
      </c>
      <c r="V357" s="114">
        <v>2.8244165697990604E-2</v>
      </c>
      <c r="W357" s="114">
        <v>0.12883254621570306</v>
      </c>
      <c r="X357" s="114">
        <v>518.58828549085069</v>
      </c>
      <c r="Y357" s="114">
        <v>5.0066034826142932E-3</v>
      </c>
      <c r="Z357" s="114">
        <v>5.6985164070668573E-2</v>
      </c>
    </row>
    <row r="358" spans="1:26" ht="13.5" customHeight="1">
      <c r="A358" s="61" t="s">
        <v>104</v>
      </c>
      <c r="B358" s="61" t="s">
        <v>41</v>
      </c>
      <c r="C358" s="60">
        <v>2040</v>
      </c>
      <c r="D358" s="61" t="s">
        <v>3</v>
      </c>
      <c r="E358" s="137">
        <v>97184.294529165592</v>
      </c>
      <c r="F358" s="137">
        <v>705038.57607691363</v>
      </c>
      <c r="G358" s="126">
        <v>241.58867547413308</v>
      </c>
      <c r="H358" s="126">
        <v>10.120447329972691</v>
      </c>
      <c r="I358" s="114">
        <v>6.0166143526794854E-3</v>
      </c>
      <c r="J358" s="114">
        <v>4.2396852889590511E-3</v>
      </c>
      <c r="K358" s="114">
        <v>0.43813507096126914</v>
      </c>
      <c r="L358" s="114">
        <v>4.4806183398082879E-2</v>
      </c>
      <c r="M358" s="114">
        <v>0.19417061813900208</v>
      </c>
      <c r="N358" s="114">
        <v>675.21718379082301</v>
      </c>
      <c r="O358" s="114">
        <v>5.2736642442348849E-3</v>
      </c>
      <c r="P358" s="114">
        <v>6.0979616901669143E-2</v>
      </c>
      <c r="Q358" s="126">
        <v>183.94623321424541</v>
      </c>
      <c r="R358" s="126">
        <v>7.7057343898181507</v>
      </c>
      <c r="S358" s="114">
        <v>3.8344940031280819E-3</v>
      </c>
      <c r="T358" s="114">
        <v>3.2281071841936083E-3</v>
      </c>
      <c r="U358" s="114">
        <v>0.16862352680655071</v>
      </c>
      <c r="V358" s="114">
        <v>2.8227812941961396E-2</v>
      </c>
      <c r="W358" s="114">
        <v>0.12856634442784473</v>
      </c>
      <c r="X358" s="114">
        <v>514.11208458382907</v>
      </c>
      <c r="Y358" s="114">
        <v>5.0024232393042628E-3</v>
      </c>
      <c r="Z358" s="114">
        <v>5.697787137916812E-2</v>
      </c>
    </row>
    <row r="359" spans="1:26" ht="13.5" customHeight="1">
      <c r="A359" s="61" t="s">
        <v>104</v>
      </c>
      <c r="B359" s="61" t="s">
        <v>42</v>
      </c>
      <c r="C359" s="60">
        <v>2020</v>
      </c>
      <c r="D359" s="61" t="s">
        <v>3</v>
      </c>
      <c r="E359" s="137">
        <v>3514147.6197114913</v>
      </c>
      <c r="F359" s="137">
        <v>108332644.78402746</v>
      </c>
      <c r="G359" s="126">
        <v>276.11940293491381</v>
      </c>
      <c r="H359" s="126">
        <v>11.65028143070041</v>
      </c>
      <c r="I359" s="114">
        <v>2.9608428289516257E-2</v>
      </c>
      <c r="J359" s="114">
        <v>5.0980938931818832E-3</v>
      </c>
      <c r="K359" s="114">
        <v>2.1857644044302647</v>
      </c>
      <c r="L359" s="114">
        <v>7.0836713886215222E-2</v>
      </c>
      <c r="M359" s="114">
        <v>0.63811148163847087</v>
      </c>
      <c r="N359" s="114">
        <v>809.74965472471104</v>
      </c>
      <c r="O359" s="114">
        <v>1.2783619387127959E-2</v>
      </c>
      <c r="P359" s="114">
        <v>4.8530894555766604E-2</v>
      </c>
      <c r="Q359" s="126">
        <v>205.23713683010382</v>
      </c>
      <c r="R359" s="126">
        <v>8.6595522758880321</v>
      </c>
      <c r="S359" s="114">
        <v>2.047395829742758E-2</v>
      </c>
      <c r="T359" s="114">
        <v>3.7893685949129865E-3</v>
      </c>
      <c r="U359" s="114">
        <v>1.1815211274506037</v>
      </c>
      <c r="V359" s="114">
        <v>4.2172433181222643E-2</v>
      </c>
      <c r="W359" s="114">
        <v>0.43568183951655459</v>
      </c>
      <c r="X359" s="114">
        <v>601.87983502209329</v>
      </c>
      <c r="Y359" s="114">
        <v>9.3515298346215515E-3</v>
      </c>
      <c r="Z359" s="114">
        <v>4.5604624478836835E-2</v>
      </c>
    </row>
    <row r="360" spans="1:26" ht="13.5" customHeight="1">
      <c r="A360" s="61" t="s">
        <v>104</v>
      </c>
      <c r="B360" s="61" t="s">
        <v>42</v>
      </c>
      <c r="C360" s="60">
        <v>2021</v>
      </c>
      <c r="D360" s="61" t="s">
        <v>3</v>
      </c>
      <c r="E360" s="137">
        <v>3448142.3387076161</v>
      </c>
      <c r="F360" s="137">
        <v>107171846.75771105</v>
      </c>
      <c r="G360" s="126">
        <v>273.98172762859383</v>
      </c>
      <c r="H360" s="126">
        <v>11.557240284084186</v>
      </c>
      <c r="I360" s="114">
        <v>2.4224822810291109E-2</v>
      </c>
      <c r="J360" s="114">
        <v>5.0499997475513519E-3</v>
      </c>
      <c r="K360" s="114">
        <v>1.8029126127774553</v>
      </c>
      <c r="L360" s="114">
        <v>6.2791230184807964E-2</v>
      </c>
      <c r="M360" s="114">
        <v>0.54365394754230345</v>
      </c>
      <c r="N360" s="114">
        <v>802.18143945714394</v>
      </c>
      <c r="O360" s="114">
        <v>1.0929943897975808E-2</v>
      </c>
      <c r="P360" s="114">
        <v>5.0271422266578589E-2</v>
      </c>
      <c r="Q360" s="126">
        <v>203.75436096162122</v>
      </c>
      <c r="R360" s="126">
        <v>8.5948728367596381</v>
      </c>
      <c r="S360" s="114">
        <v>1.6655133765481975E-2</v>
      </c>
      <c r="T360" s="114">
        <v>3.7555769880154876E-3</v>
      </c>
      <c r="U360" s="114">
        <v>0.96043269587594537</v>
      </c>
      <c r="V360" s="114">
        <v>3.7564494453393972E-2</v>
      </c>
      <c r="W360" s="114">
        <v>0.36968775299882028</v>
      </c>
      <c r="X360" s="114">
        <v>596.56520887930083</v>
      </c>
      <c r="Y360" s="114">
        <v>8.2006978680127674E-3</v>
      </c>
      <c r="Z360" s="114">
        <v>4.6614102877586348E-2</v>
      </c>
    </row>
    <row r="361" spans="1:26" ht="13.5" customHeight="1">
      <c r="A361" s="61" t="s">
        <v>104</v>
      </c>
      <c r="B361" s="61" t="s">
        <v>42</v>
      </c>
      <c r="C361" s="60">
        <v>2022</v>
      </c>
      <c r="D361" s="61" t="s">
        <v>3</v>
      </c>
      <c r="E361" s="137">
        <v>3349530.4432427762</v>
      </c>
      <c r="F361" s="137">
        <v>104919487.88311899</v>
      </c>
      <c r="G361" s="126">
        <v>270.93037882964495</v>
      </c>
      <c r="H361" s="126">
        <v>11.43162369144282</v>
      </c>
      <c r="I361" s="114">
        <v>1.9792536961543518E-2</v>
      </c>
      <c r="J361" s="114">
        <v>5.0031424717958623E-3</v>
      </c>
      <c r="K361" s="114">
        <v>1.4761968185747834</v>
      </c>
      <c r="L361" s="114">
        <v>5.6490139397200982E-2</v>
      </c>
      <c r="M361" s="114">
        <v>0.46172914927114006</v>
      </c>
      <c r="N361" s="114">
        <v>794.66114135526414</v>
      </c>
      <c r="O361" s="114">
        <v>9.4952694791393868E-3</v>
      </c>
      <c r="P361" s="114">
        <v>5.1719234304516581E-2</v>
      </c>
      <c r="Q361" s="126">
        <v>201.56506468031736</v>
      </c>
      <c r="R361" s="126">
        <v>8.5048268810621686</v>
      </c>
      <c r="S361" s="114">
        <v>1.352047041161814E-2</v>
      </c>
      <c r="T361" s="114">
        <v>3.7222062003112347E-3</v>
      </c>
      <c r="U361" s="114">
        <v>0.77632439133768871</v>
      </c>
      <c r="V361" s="114">
        <v>3.394635634884928E-2</v>
      </c>
      <c r="W361" s="114">
        <v>0.31279939627533176</v>
      </c>
      <c r="X361" s="114">
        <v>591.20695526330644</v>
      </c>
      <c r="Y361" s="114">
        <v>7.3093608190505964E-3</v>
      </c>
      <c r="Z361" s="114">
        <v>4.7399702367968671E-2</v>
      </c>
    </row>
    <row r="362" spans="1:26" ht="13.5" customHeight="1">
      <c r="A362" s="61" t="s">
        <v>104</v>
      </c>
      <c r="B362" s="61" t="s">
        <v>42</v>
      </c>
      <c r="C362" s="60">
        <v>2023</v>
      </c>
      <c r="D362" s="61" t="s">
        <v>3</v>
      </c>
      <c r="E362" s="137">
        <v>3272419.3227588199</v>
      </c>
      <c r="F362" s="137">
        <v>103274661.23475294</v>
      </c>
      <c r="G362" s="126">
        <v>267.18086391849619</v>
      </c>
      <c r="H362" s="126">
        <v>11.273416835220699</v>
      </c>
      <c r="I362" s="114">
        <v>1.6214294606952021E-2</v>
      </c>
      <c r="J362" s="114">
        <v>4.9339019629181368E-3</v>
      </c>
      <c r="K362" s="114">
        <v>1.2061671016160644</v>
      </c>
      <c r="L362" s="114">
        <v>5.1635804615937475E-2</v>
      </c>
      <c r="M362" s="114">
        <v>0.39326263203056377</v>
      </c>
      <c r="N362" s="114">
        <v>783.66350494515302</v>
      </c>
      <c r="O362" s="114">
        <v>8.400993643147326E-3</v>
      </c>
      <c r="P362" s="114">
        <v>5.2891421475652414E-2</v>
      </c>
      <c r="Q362" s="126">
        <v>198.83288812600429</v>
      </c>
      <c r="R362" s="126">
        <v>8.389545551731695</v>
      </c>
      <c r="S362" s="114">
        <v>1.0991374578907625E-2</v>
      </c>
      <c r="T362" s="114">
        <v>3.67175239509981E-3</v>
      </c>
      <c r="U362" s="114">
        <v>0.62696004734047983</v>
      </c>
      <c r="V362" s="114">
        <v>3.115193720303994E-2</v>
      </c>
      <c r="W362" s="114">
        <v>0.2654612646156938</v>
      </c>
      <c r="X362" s="114">
        <v>583.19325614099535</v>
      </c>
      <c r="Y362" s="114">
        <v>6.6298733577934386E-3</v>
      </c>
      <c r="Z362" s="114">
        <v>4.8000242240754304E-2</v>
      </c>
    </row>
    <row r="363" spans="1:26" ht="13.5" customHeight="1">
      <c r="A363" s="61" t="s">
        <v>104</v>
      </c>
      <c r="B363" s="61" t="s">
        <v>42</v>
      </c>
      <c r="C363" s="60">
        <v>2024</v>
      </c>
      <c r="D363" s="61" t="s">
        <v>3</v>
      </c>
      <c r="E363" s="137">
        <v>3208253.2984768795</v>
      </c>
      <c r="F363" s="137">
        <v>101986504.91190182</v>
      </c>
      <c r="G363" s="126">
        <v>262.70856792625341</v>
      </c>
      <c r="H363" s="126">
        <v>11.084712987978032</v>
      </c>
      <c r="I363" s="114">
        <v>1.3396594062521744E-2</v>
      </c>
      <c r="J363" s="114">
        <v>4.8513141995160068E-3</v>
      </c>
      <c r="K363" s="114">
        <v>0.98898270662630727</v>
      </c>
      <c r="L363" s="114">
        <v>4.7934041356954726E-2</v>
      </c>
      <c r="M363" s="114">
        <v>0.33765983443705727</v>
      </c>
      <c r="N363" s="114">
        <v>770.5458920254556</v>
      </c>
      <c r="O363" s="114">
        <v>7.572855453879891E-3</v>
      </c>
      <c r="P363" s="114">
        <v>5.3814268340450166E-2</v>
      </c>
      <c r="Q363" s="126">
        <v>195.54348463653426</v>
      </c>
      <c r="R363" s="126">
        <v>8.2507526152460269</v>
      </c>
      <c r="S363" s="114">
        <v>9.0005798986312648E-3</v>
      </c>
      <c r="T363" s="114">
        <v>3.6110085450519382E-3</v>
      </c>
      <c r="U363" s="114">
        <v>0.50876126798954546</v>
      </c>
      <c r="V363" s="114">
        <v>2.901624400623307E-2</v>
      </c>
      <c r="W363" s="114">
        <v>0.22713086284933381</v>
      </c>
      <c r="X363" s="114">
        <v>573.54516447031631</v>
      </c>
      <c r="Y363" s="114">
        <v>6.1161477784983402E-3</v>
      </c>
      <c r="Z363" s="114">
        <v>4.8446717141827918E-2</v>
      </c>
    </row>
    <row r="364" spans="1:26" ht="13.5" customHeight="1">
      <c r="A364" s="61" t="s">
        <v>104</v>
      </c>
      <c r="B364" s="61" t="s">
        <v>42</v>
      </c>
      <c r="C364" s="60">
        <v>2025</v>
      </c>
      <c r="D364" s="61" t="s">
        <v>3</v>
      </c>
      <c r="E364" s="137">
        <v>3153343.2644438925</v>
      </c>
      <c r="F364" s="137">
        <v>100950405.73025203</v>
      </c>
      <c r="G364" s="126">
        <v>258.40129762396867</v>
      </c>
      <c r="H364" s="126">
        <v>10.87135174407149</v>
      </c>
      <c r="I364" s="114">
        <v>1.1231703140948792E-2</v>
      </c>
      <c r="J364" s="114">
        <v>4.6759542419582429E-3</v>
      </c>
      <c r="K364" s="114">
        <v>0.8196946716901109</v>
      </c>
      <c r="L364" s="114">
        <v>4.5172746592172734E-2</v>
      </c>
      <c r="M364" s="114">
        <v>0.29395167854463788</v>
      </c>
      <c r="N364" s="114">
        <v>743.47899215946427</v>
      </c>
      <c r="O364" s="114">
        <v>6.9589199388151533E-3</v>
      </c>
      <c r="P364" s="114">
        <v>5.4519824528724434E-2</v>
      </c>
      <c r="Q364" s="126">
        <v>192.36169298854375</v>
      </c>
      <c r="R364" s="126">
        <v>8.0929610098427478</v>
      </c>
      <c r="S364" s="114">
        <v>7.4711597979073797E-3</v>
      </c>
      <c r="T364" s="114">
        <v>3.4809208877464139E-3</v>
      </c>
      <c r="U364" s="114">
        <v>0.41791436635132889</v>
      </c>
      <c r="V364" s="114">
        <v>2.7419765647717018E-2</v>
      </c>
      <c r="W364" s="114">
        <v>0.19706987726869826</v>
      </c>
      <c r="X364" s="114">
        <v>553.46810928686637</v>
      </c>
      <c r="Y364" s="114">
        <v>5.735717559659897E-3</v>
      </c>
      <c r="Z364" s="114">
        <v>4.8769127557441748E-2</v>
      </c>
    </row>
    <row r="365" spans="1:26" ht="13.5" customHeight="1">
      <c r="A365" s="61" t="s">
        <v>104</v>
      </c>
      <c r="B365" s="61" t="s">
        <v>42</v>
      </c>
      <c r="C365" s="60">
        <v>2026</v>
      </c>
      <c r="D365" s="61" t="s">
        <v>3</v>
      </c>
      <c r="E365" s="137">
        <v>3099817.4498653626</v>
      </c>
      <c r="F365" s="137">
        <v>99920248.253611341</v>
      </c>
      <c r="G365" s="126">
        <v>253.25866667687026</v>
      </c>
      <c r="H365" s="126">
        <v>10.656528806958661</v>
      </c>
      <c r="I365" s="114">
        <v>9.6018732172480862E-3</v>
      </c>
      <c r="J365" s="114">
        <v>4.587548302798926E-3</v>
      </c>
      <c r="K365" s="114">
        <v>0.69099243406982291</v>
      </c>
      <c r="L365" s="114">
        <v>4.3138614071565606E-2</v>
      </c>
      <c r="M365" s="114">
        <v>0.26047647018546338</v>
      </c>
      <c r="N365" s="114">
        <v>729.3834524045202</v>
      </c>
      <c r="O365" s="114">
        <v>6.5084401325593887E-3</v>
      </c>
      <c r="P365" s="114">
        <v>5.504765524865831E-2</v>
      </c>
      <c r="Q365" s="126">
        <v>188.54704435206526</v>
      </c>
      <c r="R365" s="126">
        <v>7.9336159980984302</v>
      </c>
      <c r="S365" s="114">
        <v>6.3200363503897235E-3</v>
      </c>
      <c r="T365" s="114">
        <v>3.415356657542046E-3</v>
      </c>
      <c r="U365" s="114">
        <v>0.34963654004147171</v>
      </c>
      <c r="V365" s="114">
        <v>2.6241614213291679E-2</v>
      </c>
      <c r="W365" s="114">
        <v>0.17408379409782249</v>
      </c>
      <c r="X365" s="114">
        <v>543.01436533124308</v>
      </c>
      <c r="Y365" s="114">
        <v>5.4565766990934302E-3</v>
      </c>
      <c r="Z365" s="114">
        <v>4.8997535649785463E-2</v>
      </c>
    </row>
    <row r="366" spans="1:26" ht="13.5" customHeight="1">
      <c r="A366" s="61" t="s">
        <v>104</v>
      </c>
      <c r="B366" s="61" t="s">
        <v>42</v>
      </c>
      <c r="C366" s="60">
        <v>2027</v>
      </c>
      <c r="D366" s="61" t="s">
        <v>3</v>
      </c>
      <c r="E366" s="137">
        <v>3042310.937164872</v>
      </c>
      <c r="F366" s="137">
        <v>98723484.395660684</v>
      </c>
      <c r="G366" s="126">
        <v>248.49732306250723</v>
      </c>
      <c r="H366" s="126">
        <v>10.457689923168445</v>
      </c>
      <c r="I366" s="114">
        <v>8.4004260835940283E-3</v>
      </c>
      <c r="J366" s="114">
        <v>4.5058683654907034E-3</v>
      </c>
      <c r="K366" s="114">
        <v>0.59547522312727219</v>
      </c>
      <c r="L366" s="114">
        <v>4.1659121526041058E-2</v>
      </c>
      <c r="M366" s="114">
        <v>0.23550153898840173</v>
      </c>
      <c r="N366" s="114">
        <v>716.3588038278167</v>
      </c>
      <c r="O366" s="114">
        <v>6.1816642471349765E-3</v>
      </c>
      <c r="P366" s="114">
        <v>5.5434481247084715E-2</v>
      </c>
      <c r="Q366" s="126">
        <v>185.00836605476849</v>
      </c>
      <c r="R366" s="126">
        <v>7.7858389038104034</v>
      </c>
      <c r="S366" s="114">
        <v>5.4713744791158574E-3</v>
      </c>
      <c r="T366" s="114">
        <v>3.3546572401007913E-3</v>
      </c>
      <c r="U366" s="114">
        <v>0.29938013290627907</v>
      </c>
      <c r="V366" s="114">
        <v>2.5383244943700381E-2</v>
      </c>
      <c r="W366" s="114">
        <v>0.15695220070171378</v>
      </c>
      <c r="X366" s="114">
        <v>533.33520929638144</v>
      </c>
      <c r="Y366" s="114">
        <v>5.2540189572590915E-3</v>
      </c>
      <c r="Z366" s="114">
        <v>4.9156414630068042E-2</v>
      </c>
    </row>
    <row r="367" spans="1:26" ht="13.5" customHeight="1">
      <c r="A367" s="61" t="s">
        <v>104</v>
      </c>
      <c r="B367" s="61" t="s">
        <v>42</v>
      </c>
      <c r="C367" s="60">
        <v>2028</v>
      </c>
      <c r="D367" s="61" t="s">
        <v>3</v>
      </c>
      <c r="E367" s="137">
        <v>2984010.261617111</v>
      </c>
      <c r="F367" s="137">
        <v>97463514.5875476</v>
      </c>
      <c r="G367" s="126">
        <v>244.66867157264892</v>
      </c>
      <c r="H367" s="126">
        <v>10.274165702378932</v>
      </c>
      <c r="I367" s="114">
        <v>7.5106623213899958E-3</v>
      </c>
      <c r="J367" s="114">
        <v>4.3685656321403241E-3</v>
      </c>
      <c r="K367" s="114">
        <v>0.52477566763788674</v>
      </c>
      <c r="L367" s="114">
        <v>4.0577015020144144E-2</v>
      </c>
      <c r="M367" s="114">
        <v>0.21694510214393975</v>
      </c>
      <c r="N367" s="114">
        <v>695.09696234297462</v>
      </c>
      <c r="O367" s="114">
        <v>5.9428934909889642E-3</v>
      </c>
      <c r="P367" s="114">
        <v>5.571833763501266E-2</v>
      </c>
      <c r="Q367" s="126">
        <v>182.15876767374593</v>
      </c>
      <c r="R367" s="126">
        <v>7.64923989324683</v>
      </c>
      <c r="S367" s="114">
        <v>4.8428651390393538E-3</v>
      </c>
      <c r="T367" s="114">
        <v>3.2524496370442491E-3</v>
      </c>
      <c r="U367" s="114">
        <v>0.26239017708942391</v>
      </c>
      <c r="V367" s="114">
        <v>2.4754396165830892E-2</v>
      </c>
      <c r="W367" s="114">
        <v>0.14423076215329517</v>
      </c>
      <c r="X367" s="114">
        <v>517.50804571873459</v>
      </c>
      <c r="Y367" s="114">
        <v>5.1058166870004288E-3</v>
      </c>
      <c r="Z367" s="114">
        <v>4.9267312035660066E-2</v>
      </c>
    </row>
    <row r="368" spans="1:26" ht="13.5" customHeight="1">
      <c r="A368" s="61" t="s">
        <v>104</v>
      </c>
      <c r="B368" s="61" t="s">
        <v>42</v>
      </c>
      <c r="C368" s="60">
        <v>2029</v>
      </c>
      <c r="D368" s="61" t="s">
        <v>3</v>
      </c>
      <c r="E368" s="137">
        <v>2925838.5172321452</v>
      </c>
      <c r="F368" s="137">
        <v>96172145.326545045</v>
      </c>
      <c r="G368" s="126">
        <v>240.64155345278908</v>
      </c>
      <c r="H368" s="126">
        <v>10.106330264655004</v>
      </c>
      <c r="I368" s="114">
        <v>6.8552535029169298E-3</v>
      </c>
      <c r="J368" s="114">
        <v>4.3005157121494483E-3</v>
      </c>
      <c r="K368" s="114">
        <v>0.47298169350187047</v>
      </c>
      <c r="L368" s="114">
        <v>3.9770837403309806E-2</v>
      </c>
      <c r="M368" s="114">
        <v>0.20332250738971225</v>
      </c>
      <c r="N368" s="114">
        <v>684.23661632502115</v>
      </c>
      <c r="O368" s="114">
        <v>5.7643482679049229E-3</v>
      </c>
      <c r="P368" s="114">
        <v>5.5925567712282437E-2</v>
      </c>
      <c r="Q368" s="126">
        <v>179.1579185273165</v>
      </c>
      <c r="R368" s="126">
        <v>7.5241747245470529</v>
      </c>
      <c r="S368" s="114">
        <v>4.3797969693434823E-3</v>
      </c>
      <c r="T368" s="114">
        <v>3.2017389870028085E-3</v>
      </c>
      <c r="U368" s="114">
        <v>0.23531287669986503</v>
      </c>
      <c r="V368" s="114">
        <v>2.4285570813221254E-2</v>
      </c>
      <c r="W368" s="114">
        <v>0.13488537687492225</v>
      </c>
      <c r="X368" s="114">
        <v>509.41496263659576</v>
      </c>
      <c r="Y368" s="114">
        <v>4.9945649856025821E-3</v>
      </c>
      <c r="Z368" s="114">
        <v>4.9344978171746684E-2</v>
      </c>
    </row>
    <row r="369" spans="1:26" ht="13.5" customHeight="1">
      <c r="A369" s="61" t="s">
        <v>104</v>
      </c>
      <c r="B369" s="61" t="s">
        <v>42</v>
      </c>
      <c r="C369" s="60">
        <v>2030</v>
      </c>
      <c r="D369" s="61" t="s">
        <v>3</v>
      </c>
      <c r="E369" s="137">
        <v>2863244.60394968</v>
      </c>
      <c r="F369" s="137">
        <v>94698557.674551979</v>
      </c>
      <c r="G369" s="126">
        <v>237.69142125326638</v>
      </c>
      <c r="H369" s="126">
        <v>9.9545083476089129</v>
      </c>
      <c r="I369" s="114">
        <v>6.3788228576700957E-3</v>
      </c>
      <c r="J369" s="114">
        <v>4.1631758798969538E-3</v>
      </c>
      <c r="K369" s="114">
        <v>0.43562149177441362</v>
      </c>
      <c r="L369" s="114">
        <v>3.9176716039021037E-2</v>
      </c>
      <c r="M369" s="114">
        <v>0.19349860263362489</v>
      </c>
      <c r="N369" s="114">
        <v>663.10225452325415</v>
      </c>
      <c r="O369" s="114">
        <v>5.6322352912682363E-3</v>
      </c>
      <c r="P369" s="114">
        <v>5.6075147696013017E-2</v>
      </c>
      <c r="Q369" s="126">
        <v>176.95646310638801</v>
      </c>
      <c r="R369" s="126">
        <v>7.4109304402658633</v>
      </c>
      <c r="S369" s="114">
        <v>4.042989236291334E-3</v>
      </c>
      <c r="T369" s="114">
        <v>3.0994003700765284E-3</v>
      </c>
      <c r="U369" s="114">
        <v>0.21573581417596946</v>
      </c>
      <c r="V369" s="114">
        <v>2.3939643361988425E-2</v>
      </c>
      <c r="W369" s="114">
        <v>0.1281391675564178</v>
      </c>
      <c r="X369" s="114">
        <v>493.66623759331168</v>
      </c>
      <c r="Y369" s="114">
        <v>4.9119061893824721E-3</v>
      </c>
      <c r="Z369" s="114">
        <v>4.9398561794709681E-2</v>
      </c>
    </row>
    <row r="370" spans="1:26" ht="13.5" customHeight="1">
      <c r="A370" s="61" t="s">
        <v>104</v>
      </c>
      <c r="B370" s="61" t="s">
        <v>42</v>
      </c>
      <c r="C370" s="60">
        <v>2031</v>
      </c>
      <c r="D370" s="61" t="s">
        <v>3</v>
      </c>
      <c r="E370" s="137">
        <v>2793163.0495792348</v>
      </c>
      <c r="F370" s="137">
        <v>92939142.470821097</v>
      </c>
      <c r="G370" s="126">
        <v>234.41832632493279</v>
      </c>
      <c r="H370" s="126">
        <v>9.8179593977780719</v>
      </c>
      <c r="I370" s="114">
        <v>6.0318898083667185E-3</v>
      </c>
      <c r="J370" s="114">
        <v>4.1074479316605961E-3</v>
      </c>
      <c r="K370" s="114">
        <v>0.4085100232059255</v>
      </c>
      <c r="L370" s="114">
        <v>3.8739547507247743E-2</v>
      </c>
      <c r="M370" s="114">
        <v>0.18638653391779622</v>
      </c>
      <c r="N370" s="114">
        <v>654.21217878006689</v>
      </c>
      <c r="O370" s="114">
        <v>5.5346839227702078E-3</v>
      </c>
      <c r="P370" s="114">
        <v>5.6184473664038628E-2</v>
      </c>
      <c r="Q370" s="126">
        <v>174.51301189162183</v>
      </c>
      <c r="R370" s="126">
        <v>7.3089919717325076</v>
      </c>
      <c r="S370" s="114">
        <v>3.7975348457854339E-3</v>
      </c>
      <c r="T370" s="114">
        <v>3.0577946740756325E-3</v>
      </c>
      <c r="U370" s="114">
        <v>0.20146078305085266</v>
      </c>
      <c r="V370" s="114">
        <v>2.3684532238316406E-2</v>
      </c>
      <c r="W370" s="114">
        <v>0.12325089688352049</v>
      </c>
      <c r="X370" s="114">
        <v>487.02906263752584</v>
      </c>
      <c r="Y370" s="114">
        <v>4.8505706623119659E-3</v>
      </c>
      <c r="Z370" s="114">
        <v>4.9435849814345303E-2</v>
      </c>
    </row>
    <row r="371" spans="1:26" ht="13.5" customHeight="1">
      <c r="A371" s="61" t="s">
        <v>104</v>
      </c>
      <c r="B371" s="61" t="s">
        <v>42</v>
      </c>
      <c r="C371" s="60">
        <v>2032</v>
      </c>
      <c r="D371" s="61" t="s">
        <v>3</v>
      </c>
      <c r="E371" s="137">
        <v>2716668.0972490786</v>
      </c>
      <c r="F371" s="137">
        <v>90924923.384069666</v>
      </c>
      <c r="G371" s="126">
        <v>231.45334416171102</v>
      </c>
      <c r="H371" s="126">
        <v>9.6943008954444565</v>
      </c>
      <c r="I371" s="114">
        <v>5.7793861916608956E-3</v>
      </c>
      <c r="J371" s="114">
        <v>4.0570762763838964E-3</v>
      </c>
      <c r="K371" s="114">
        <v>0.38885004756906022</v>
      </c>
      <c r="L371" s="114">
        <v>3.84174492962902E-2</v>
      </c>
      <c r="M371" s="114">
        <v>0.18125963620070654</v>
      </c>
      <c r="N371" s="114">
        <v>646.17559122064154</v>
      </c>
      <c r="O371" s="114">
        <v>5.46270199605232E-3</v>
      </c>
      <c r="P371" s="114">
        <v>5.6264697977864229E-2</v>
      </c>
      <c r="Q371" s="126">
        <v>172.29806696196155</v>
      </c>
      <c r="R371" s="126">
        <v>7.216613399483597</v>
      </c>
      <c r="S371" s="114">
        <v>3.6186998138812293E-3</v>
      </c>
      <c r="T371" s="114">
        <v>3.0201611580508636E-3</v>
      </c>
      <c r="U371" s="114">
        <v>0.19101893114293997</v>
      </c>
      <c r="V371" s="114">
        <v>2.3495951362291764E-2</v>
      </c>
      <c r="W371" s="114">
        <v>0.11972346680561229</v>
      </c>
      <c r="X371" s="114">
        <v>481.02482895011525</v>
      </c>
      <c r="Y371" s="114">
        <v>4.8050628380684867E-3</v>
      </c>
      <c r="Z371" s="114">
        <v>4.9461644043259492E-2</v>
      </c>
    </row>
    <row r="372" spans="1:26" ht="13.5" customHeight="1">
      <c r="A372" s="61" t="s">
        <v>104</v>
      </c>
      <c r="B372" s="61" t="s">
        <v>42</v>
      </c>
      <c r="C372" s="60">
        <v>2033</v>
      </c>
      <c r="D372" s="61" t="s">
        <v>3</v>
      </c>
      <c r="E372" s="137">
        <v>2634491.7186627877</v>
      </c>
      <c r="F372" s="137">
        <v>88674680.918835163</v>
      </c>
      <c r="G372" s="126">
        <v>228.7585051341668</v>
      </c>
      <c r="H372" s="126">
        <v>9.5819444978322323</v>
      </c>
      <c r="I372" s="114">
        <v>5.5943222669207022E-3</v>
      </c>
      <c r="J372" s="114">
        <v>4.0114014014812419E-3</v>
      </c>
      <c r="K372" s="114">
        <v>0.37447776880562428</v>
      </c>
      <c r="L372" s="114">
        <v>3.8179197197562138E-2</v>
      </c>
      <c r="M372" s="114">
        <v>0.17752965455598049</v>
      </c>
      <c r="N372" s="114">
        <v>638.88739821252682</v>
      </c>
      <c r="O372" s="114">
        <v>5.409391700697804E-3</v>
      </c>
      <c r="P372" s="114">
        <v>5.632393090940329E-2</v>
      </c>
      <c r="Q372" s="126">
        <v>170.28405216151671</v>
      </c>
      <c r="R372" s="126">
        <v>7.132641191726</v>
      </c>
      <c r="S372" s="114">
        <v>3.4874961564047595E-3</v>
      </c>
      <c r="T372" s="114">
        <v>2.986020935440141E-3</v>
      </c>
      <c r="U372" s="114">
        <v>0.18333029073603152</v>
      </c>
      <c r="V372" s="114">
        <v>2.3355917383813037E-2</v>
      </c>
      <c r="W372" s="114">
        <v>0.11715495742599824</v>
      </c>
      <c r="X372" s="114">
        <v>475.5772248937846</v>
      </c>
      <c r="Y372" s="114">
        <v>4.7711511177681567E-3</v>
      </c>
      <c r="Z372" s="114">
        <v>4.9479140295858592E-2</v>
      </c>
    </row>
    <row r="373" spans="1:26" ht="13.5" customHeight="1">
      <c r="A373" s="61" t="s">
        <v>104</v>
      </c>
      <c r="B373" s="61" t="s">
        <v>42</v>
      </c>
      <c r="C373" s="60">
        <v>2034</v>
      </c>
      <c r="D373" s="61" t="s">
        <v>3</v>
      </c>
      <c r="E373" s="137">
        <v>2546315.7011153558</v>
      </c>
      <c r="F373" s="137">
        <v>86177094.777083188</v>
      </c>
      <c r="G373" s="126">
        <v>226.2984921184848</v>
      </c>
      <c r="H373" s="126">
        <v>9.4792426180143483</v>
      </c>
      <c r="I373" s="114">
        <v>5.4584139232662227E-3</v>
      </c>
      <c r="J373" s="114">
        <v>3.9692940985971087E-3</v>
      </c>
      <c r="K373" s="114">
        <v>0.3639516904347575</v>
      </c>
      <c r="L373" s="114">
        <v>3.8002790399856073E-2</v>
      </c>
      <c r="M373" s="114">
        <v>0.17480755572225556</v>
      </c>
      <c r="N373" s="114">
        <v>632.1721575821341</v>
      </c>
      <c r="O373" s="114">
        <v>5.3698764763071283E-3</v>
      </c>
      <c r="P373" s="114">
        <v>5.6367608854649073E-2</v>
      </c>
      <c r="Q373" s="126">
        <v>168.44485451536841</v>
      </c>
      <c r="R373" s="126">
        <v>7.0558563106611212</v>
      </c>
      <c r="S373" s="114">
        <v>3.3910334781556196E-3</v>
      </c>
      <c r="T373" s="114">
        <v>2.9545365535040002E-3</v>
      </c>
      <c r="U373" s="114">
        <v>0.17766626322118587</v>
      </c>
      <c r="V373" s="114">
        <v>2.3251704439528974E-2</v>
      </c>
      <c r="W373" s="114">
        <v>0.11527892074955992</v>
      </c>
      <c r="X373" s="114">
        <v>470.5561496045471</v>
      </c>
      <c r="Y373" s="114">
        <v>4.7458219983916704E-3</v>
      </c>
      <c r="Z373" s="114">
        <v>4.9490314638519092E-2</v>
      </c>
    </row>
    <row r="374" spans="1:26" ht="13.5" customHeight="1">
      <c r="A374" s="61" t="s">
        <v>104</v>
      </c>
      <c r="B374" s="61" t="s">
        <v>42</v>
      </c>
      <c r="C374" s="60">
        <v>2035</v>
      </c>
      <c r="D374" s="61" t="s">
        <v>3</v>
      </c>
      <c r="E374" s="137">
        <v>2454149.7306889663</v>
      </c>
      <c r="F374" s="137">
        <v>83502322.845910892</v>
      </c>
      <c r="G374" s="126">
        <v>224.0160652298874</v>
      </c>
      <c r="H374" s="126">
        <v>9.3843090317763913</v>
      </c>
      <c r="I374" s="114">
        <v>5.3584490612361918E-3</v>
      </c>
      <c r="J374" s="114">
        <v>3.9313002332650136E-3</v>
      </c>
      <c r="K374" s="114">
        <v>0.35624310253635083</v>
      </c>
      <c r="L374" s="114">
        <v>3.7871606537023039E-2</v>
      </c>
      <c r="M374" s="114">
        <v>0.17282244386816006</v>
      </c>
      <c r="N374" s="114">
        <v>626.10342306637324</v>
      </c>
      <c r="O374" s="114">
        <v>5.3404315429038908E-3</v>
      </c>
      <c r="P374" s="114">
        <v>5.6399858264861609E-2</v>
      </c>
      <c r="Q374" s="126">
        <v>166.73774599356915</v>
      </c>
      <c r="R374" s="126">
        <v>6.9848496537949609</v>
      </c>
      <c r="S374" s="114">
        <v>3.3199666714342291E-3</v>
      </c>
      <c r="T374" s="114">
        <v>2.9261121922033789E-3</v>
      </c>
      <c r="U374" s="114">
        <v>0.17348708888048614</v>
      </c>
      <c r="V374" s="114">
        <v>2.3173651291820353E-2</v>
      </c>
      <c r="W374" s="114">
        <v>0.11390909315061014</v>
      </c>
      <c r="X374" s="114">
        <v>466.01601279717977</v>
      </c>
      <c r="Y374" s="114">
        <v>4.726748156050258E-3</v>
      </c>
      <c r="Z374" s="114">
        <v>4.9496700459426467E-2</v>
      </c>
    </row>
    <row r="375" spans="1:26" ht="13.5" customHeight="1">
      <c r="A375" s="61" t="s">
        <v>104</v>
      </c>
      <c r="B375" s="61" t="s">
        <v>42</v>
      </c>
      <c r="C375" s="60">
        <v>2036</v>
      </c>
      <c r="D375" s="61" t="s">
        <v>3</v>
      </c>
      <c r="E375" s="137">
        <v>2369793.211809881</v>
      </c>
      <c r="F375" s="137">
        <v>81053820.677561969</v>
      </c>
      <c r="G375" s="126">
        <v>221.8447226435122</v>
      </c>
      <c r="H375" s="126">
        <v>9.2933488150459915</v>
      </c>
      <c r="I375" s="114">
        <v>5.2818810524712908E-3</v>
      </c>
      <c r="J375" s="114">
        <v>3.8931949321672761E-3</v>
      </c>
      <c r="K375" s="114">
        <v>0.35032054459466977</v>
      </c>
      <c r="L375" s="114">
        <v>3.7771736314296499E-2</v>
      </c>
      <c r="M375" s="114">
        <v>0.17129348279919898</v>
      </c>
      <c r="N375" s="114">
        <v>620.03472873150838</v>
      </c>
      <c r="O375" s="114">
        <v>5.3180410274954971E-3</v>
      </c>
      <c r="P375" s="114">
        <v>5.6424525111689654E-2</v>
      </c>
      <c r="Q375" s="126">
        <v>165.11330908933624</v>
      </c>
      <c r="R375" s="126">
        <v>6.9167999900518726</v>
      </c>
      <c r="S375" s="114">
        <v>3.2654794012415651E-3</v>
      </c>
      <c r="T375" s="114">
        <v>2.8976046422025266E-3</v>
      </c>
      <c r="U375" s="114">
        <v>0.17028186305724691</v>
      </c>
      <c r="V375" s="114">
        <v>2.311366557408169E-2</v>
      </c>
      <c r="W375" s="114">
        <v>0.11285421346918494</v>
      </c>
      <c r="X375" s="114">
        <v>461.47586740514356</v>
      </c>
      <c r="Y375" s="114">
        <v>4.7120588823986436E-3</v>
      </c>
      <c r="Z375" s="114">
        <v>4.9499535982249862E-2</v>
      </c>
    </row>
    <row r="376" spans="1:26" ht="13.5" customHeight="1">
      <c r="A376" s="61" t="s">
        <v>104</v>
      </c>
      <c r="B376" s="61" t="s">
        <v>42</v>
      </c>
      <c r="C376" s="60">
        <v>2037</v>
      </c>
      <c r="D376" s="61" t="s">
        <v>3</v>
      </c>
      <c r="E376" s="137">
        <v>2301066.7529486222</v>
      </c>
      <c r="F376" s="137">
        <v>79105471.192571715</v>
      </c>
      <c r="G376" s="126">
        <v>219.71440135459281</v>
      </c>
      <c r="H376" s="126">
        <v>9.2041070310173509</v>
      </c>
      <c r="I376" s="114">
        <v>5.2228299199236572E-3</v>
      </c>
      <c r="J376" s="114">
        <v>3.8558095215653005E-3</v>
      </c>
      <c r="K376" s="114">
        <v>0.34574305438729197</v>
      </c>
      <c r="L376" s="114">
        <v>3.7695024060243588E-2</v>
      </c>
      <c r="M376" s="114">
        <v>0.17010990255574762</v>
      </c>
      <c r="N376" s="114">
        <v>614.08068498980231</v>
      </c>
      <c r="O376" s="114">
        <v>5.3008556248061688E-3</v>
      </c>
      <c r="P376" s="114">
        <v>5.6443533861709042E-2</v>
      </c>
      <c r="Q376" s="126">
        <v>163.51952336994898</v>
      </c>
      <c r="R376" s="126">
        <v>6.8500343422140118</v>
      </c>
      <c r="S376" s="114">
        <v>3.2233985645476991E-3</v>
      </c>
      <c r="T376" s="114">
        <v>2.869634995632885E-3</v>
      </c>
      <c r="U376" s="114">
        <v>0.16780495536871645</v>
      </c>
      <c r="V376" s="114">
        <v>2.3067070677862195E-2</v>
      </c>
      <c r="W376" s="114">
        <v>0.11203753681203843</v>
      </c>
      <c r="X376" s="114">
        <v>457.02138913583445</v>
      </c>
      <c r="Y376" s="114">
        <v>4.7006143675776329E-3</v>
      </c>
      <c r="Z376" s="114">
        <v>4.9499865652536751E-2</v>
      </c>
    </row>
    <row r="377" spans="1:26" ht="13.5" customHeight="1">
      <c r="A377" s="61" t="s">
        <v>104</v>
      </c>
      <c r="B377" s="61" t="s">
        <v>42</v>
      </c>
      <c r="C377" s="60">
        <v>2038</v>
      </c>
      <c r="D377" s="61" t="s">
        <v>3</v>
      </c>
      <c r="E377" s="137">
        <v>2246501.663514128</v>
      </c>
      <c r="F377" s="137">
        <v>77615766.366358623</v>
      </c>
      <c r="G377" s="126">
        <v>217.62670705285524</v>
      </c>
      <c r="H377" s="126">
        <v>9.1166509440118109</v>
      </c>
      <c r="I377" s="114">
        <v>5.1776213708738085E-3</v>
      </c>
      <c r="J377" s="114">
        <v>3.8191721800113175E-3</v>
      </c>
      <c r="K377" s="114">
        <v>0.34223243352947469</v>
      </c>
      <c r="L377" s="114">
        <v>3.763649641461235E-2</v>
      </c>
      <c r="M377" s="114">
        <v>0.16920079295280496</v>
      </c>
      <c r="N377" s="114">
        <v>608.24577959008195</v>
      </c>
      <c r="O377" s="114">
        <v>5.2877522330057741E-3</v>
      </c>
      <c r="P377" s="114">
        <v>5.6458072862349586E-2</v>
      </c>
      <c r="Q377" s="126">
        <v>161.95762898729737</v>
      </c>
      <c r="R377" s="126">
        <v>6.7846046617723115</v>
      </c>
      <c r="S377" s="114">
        <v>3.1911222918047516E-3</v>
      </c>
      <c r="T377" s="114">
        <v>2.8422250161541699E-3</v>
      </c>
      <c r="U377" s="114">
        <v>0.16590392254324945</v>
      </c>
      <c r="V377" s="114">
        <v>2.3031004309937431E-2</v>
      </c>
      <c r="W377" s="114">
        <v>0.11141004953871472</v>
      </c>
      <c r="X377" s="114">
        <v>452.65604409487599</v>
      </c>
      <c r="Y377" s="114">
        <v>4.6917175824411697E-3</v>
      </c>
      <c r="Z377" s="114">
        <v>4.9498277133820254E-2</v>
      </c>
    </row>
    <row r="378" spans="1:26" ht="13.5" customHeight="1">
      <c r="A378" s="61" t="s">
        <v>104</v>
      </c>
      <c r="B378" s="61" t="s">
        <v>42</v>
      </c>
      <c r="C378" s="60">
        <v>2039</v>
      </c>
      <c r="D378" s="61" t="s">
        <v>3</v>
      </c>
      <c r="E378" s="137">
        <v>2204997.8206574889</v>
      </c>
      <c r="F378" s="137">
        <v>76555009.367357254</v>
      </c>
      <c r="G378" s="126">
        <v>215.58697045665818</v>
      </c>
      <c r="H378" s="126">
        <v>9.0312038643905606</v>
      </c>
      <c r="I378" s="114">
        <v>5.143480216057158E-3</v>
      </c>
      <c r="J378" s="114">
        <v>3.7833764572884859E-3</v>
      </c>
      <c r="K378" s="114">
        <v>0.33958062139441375</v>
      </c>
      <c r="L378" s="114">
        <v>3.759230502817984E-2</v>
      </c>
      <c r="M378" s="114">
        <v>0.16851380353206113</v>
      </c>
      <c r="N378" s="114">
        <v>602.54491137903563</v>
      </c>
      <c r="O378" s="114">
        <v>5.2778579968723273E-3</v>
      </c>
      <c r="P378" s="114">
        <v>5.6469048069107138E-2</v>
      </c>
      <c r="Q378" s="126">
        <v>160.43157885145956</v>
      </c>
      <c r="R378" s="126">
        <v>6.7206765410011968</v>
      </c>
      <c r="S378" s="114">
        <v>3.1666788037167234E-3</v>
      </c>
      <c r="T378" s="114">
        <v>2.8154440741318368E-3</v>
      </c>
      <c r="U378" s="114">
        <v>0.16446281489350459</v>
      </c>
      <c r="V378" s="114">
        <v>2.3003240999711311E-2</v>
      </c>
      <c r="W378" s="114">
        <v>0.11093546335761682</v>
      </c>
      <c r="X378" s="114">
        <v>448.39088028692134</v>
      </c>
      <c r="Y378" s="114">
        <v>4.6848240532236214E-3</v>
      </c>
      <c r="Z378" s="114">
        <v>4.9495194639474008E-2</v>
      </c>
    </row>
    <row r="379" spans="1:26" ht="13.5" customHeight="1">
      <c r="A379" s="61" t="s">
        <v>104</v>
      </c>
      <c r="B379" s="61" t="s">
        <v>42</v>
      </c>
      <c r="C379" s="60">
        <v>2040</v>
      </c>
      <c r="D379" s="61" t="s">
        <v>3</v>
      </c>
      <c r="E379" s="137">
        <v>2175414.4972613533</v>
      </c>
      <c r="F379" s="137">
        <v>75890867.033273369</v>
      </c>
      <c r="G379" s="126">
        <v>213.60262204628799</v>
      </c>
      <c r="H379" s="126">
        <v>8.9480770641295262</v>
      </c>
      <c r="I379" s="114">
        <v>5.1179555058185272E-3</v>
      </c>
      <c r="J379" s="114">
        <v>3.7485527522985711E-3</v>
      </c>
      <c r="K379" s="114">
        <v>0.33759773786378072</v>
      </c>
      <c r="L379" s="114">
        <v>3.7559262238100598E-2</v>
      </c>
      <c r="M379" s="114">
        <v>0.16800004969486573</v>
      </c>
      <c r="N379" s="114">
        <v>596.99884783661003</v>
      </c>
      <c r="O379" s="114">
        <v>5.2704595426432566E-3</v>
      </c>
      <c r="P379" s="114">
        <v>5.6477254225602333E-2</v>
      </c>
      <c r="Q379" s="126">
        <v>158.94689595530954</v>
      </c>
      <c r="R379" s="126">
        <v>6.6584813448782461</v>
      </c>
      <c r="S379" s="114">
        <v>3.1483330294646405E-3</v>
      </c>
      <c r="T379" s="114">
        <v>2.7893890936108207E-3</v>
      </c>
      <c r="U379" s="114">
        <v>0.16337929184706015</v>
      </c>
      <c r="V379" s="114">
        <v>2.2981933793936392E-2</v>
      </c>
      <c r="W379" s="114">
        <v>0.11058010578540295</v>
      </c>
      <c r="X379" s="114">
        <v>444.24133394749367</v>
      </c>
      <c r="Y379" s="114">
        <v>4.6794887780389049E-3</v>
      </c>
      <c r="Z379" s="114">
        <v>4.9490959244932679E-2</v>
      </c>
    </row>
    <row r="380" spans="1:26" ht="13.5" customHeight="1">
      <c r="A380" s="61" t="s">
        <v>104</v>
      </c>
      <c r="B380" s="61" t="s">
        <v>43</v>
      </c>
      <c r="C380" s="60">
        <v>2020</v>
      </c>
      <c r="D380" s="61" t="s">
        <v>3</v>
      </c>
      <c r="E380" s="137">
        <v>18561151.075645536</v>
      </c>
      <c r="F380" s="137">
        <v>572195252.97735226</v>
      </c>
      <c r="G380" s="126">
        <v>318.43615019169715</v>
      </c>
      <c r="H380" s="126">
        <v>13.435748187230933</v>
      </c>
      <c r="I380" s="114">
        <v>1.8977038999708394E-2</v>
      </c>
      <c r="J380" s="114">
        <v>5.8794035312444461E-3</v>
      </c>
      <c r="K380" s="114">
        <v>1.4712542124025128</v>
      </c>
      <c r="L380" s="114">
        <v>5.8305682795011235E-2</v>
      </c>
      <c r="M380" s="114">
        <v>0.4868559696675423</v>
      </c>
      <c r="N380" s="114">
        <v>933.84803794601009</v>
      </c>
      <c r="O380" s="114">
        <v>7.6592785412295389E-3</v>
      </c>
      <c r="P380" s="114">
        <v>5.7210401285901567E-2</v>
      </c>
      <c r="Q380" s="126">
        <v>230.65412419849795</v>
      </c>
      <c r="R380" s="126">
        <v>9.7319689652437908</v>
      </c>
      <c r="S380" s="114">
        <v>1.2448663073089299E-2</v>
      </c>
      <c r="T380" s="114">
        <v>4.2586517626606547E-3</v>
      </c>
      <c r="U380" s="114">
        <v>0.68831321498700138</v>
      </c>
      <c r="V380" s="114">
        <v>3.4177590869734979E-2</v>
      </c>
      <c r="W380" s="114">
        <v>0.33064080059662881</v>
      </c>
      <c r="X380" s="114">
        <v>676.41786649303242</v>
      </c>
      <c r="Y380" s="114">
        <v>6.2096056097803998E-3</v>
      </c>
      <c r="Z380" s="114">
        <v>5.2388842338520779E-2</v>
      </c>
    </row>
    <row r="381" spans="1:26" ht="13.5" customHeight="1">
      <c r="A381" s="61" t="s">
        <v>104</v>
      </c>
      <c r="B381" s="61" t="s">
        <v>43</v>
      </c>
      <c r="C381" s="60">
        <v>2021</v>
      </c>
      <c r="D381" s="61" t="s">
        <v>3</v>
      </c>
      <c r="E381" s="137">
        <v>18214442.203096621</v>
      </c>
      <c r="F381" s="137">
        <v>566123789.80245483</v>
      </c>
      <c r="G381" s="126">
        <v>315.82285171559704</v>
      </c>
      <c r="H381" s="126">
        <v>13.322204426091481</v>
      </c>
      <c r="I381" s="114">
        <v>1.5913309974475622E-2</v>
      </c>
      <c r="J381" s="114">
        <v>5.8212105429043294E-3</v>
      </c>
      <c r="K381" s="114">
        <v>1.2310639068839944</v>
      </c>
      <c r="L381" s="114">
        <v>5.4865169288874464E-2</v>
      </c>
      <c r="M381" s="114">
        <v>0.41987354669588511</v>
      </c>
      <c r="N381" s="114">
        <v>924.68659131207471</v>
      </c>
      <c r="O381" s="114">
        <v>7.0379909915722757E-3</v>
      </c>
      <c r="P381" s="114">
        <v>5.8085207513421895E-2</v>
      </c>
      <c r="Q381" s="126">
        <v>228.827333688246</v>
      </c>
      <c r="R381" s="126">
        <v>9.6525140632238564</v>
      </c>
      <c r="S381" s="114">
        <v>1.0396920723226967E-2</v>
      </c>
      <c r="T381" s="114">
        <v>4.2177191426611398E-3</v>
      </c>
      <c r="U381" s="114">
        <v>0.56279999949100135</v>
      </c>
      <c r="V381" s="114">
        <v>3.228400666962724E-2</v>
      </c>
      <c r="W381" s="114">
        <v>0.28351441109884923</v>
      </c>
      <c r="X381" s="114">
        <v>669.97548162777628</v>
      </c>
      <c r="Y381" s="114">
        <v>5.8169206000810133E-3</v>
      </c>
      <c r="Z381" s="114">
        <v>5.2676825845879627E-2</v>
      </c>
    </row>
    <row r="382" spans="1:26" ht="13.5" customHeight="1">
      <c r="A382" s="61" t="s">
        <v>104</v>
      </c>
      <c r="B382" s="61" t="s">
        <v>43</v>
      </c>
      <c r="C382" s="60">
        <v>2022</v>
      </c>
      <c r="D382" s="61" t="s">
        <v>3</v>
      </c>
      <c r="E382" s="137">
        <v>17675916.678724062</v>
      </c>
      <c r="F382" s="137">
        <v>553674061.84879124</v>
      </c>
      <c r="G382" s="126">
        <v>311.87244471090662</v>
      </c>
      <c r="H382" s="126">
        <v>13.159131298107827</v>
      </c>
      <c r="I382" s="114">
        <v>1.3468198853178863E-2</v>
      </c>
      <c r="J382" s="114">
        <v>5.7592001334669561E-3</v>
      </c>
      <c r="K382" s="114">
        <v>1.0358625487986315</v>
      </c>
      <c r="L382" s="114">
        <v>5.2213233631166707E-2</v>
      </c>
      <c r="M382" s="114">
        <v>0.36532125217702405</v>
      </c>
      <c r="N382" s="114">
        <v>914.74759656633898</v>
      </c>
      <c r="O382" s="114">
        <v>6.5657196445481954E-3</v>
      </c>
      <c r="P382" s="114">
        <v>5.8792816594200423E-2</v>
      </c>
      <c r="Q382" s="126">
        <v>226.01346291427126</v>
      </c>
      <c r="R382" s="126">
        <v>9.5364014489508051</v>
      </c>
      <c r="S382" s="114">
        <v>8.7612180388413185E-3</v>
      </c>
      <c r="T382" s="114">
        <v>4.1736831446836662E-3</v>
      </c>
      <c r="U382" s="114">
        <v>0.46143832505653132</v>
      </c>
      <c r="V382" s="114">
        <v>3.0822110268733782E-2</v>
      </c>
      <c r="W382" s="114">
        <v>0.24519308968124484</v>
      </c>
      <c r="X382" s="114">
        <v>662.91612323785023</v>
      </c>
      <c r="Y382" s="114">
        <v>5.5176200439054799E-3</v>
      </c>
      <c r="Z382" s="114">
        <v>5.2898419549857509E-2</v>
      </c>
    </row>
    <row r="383" spans="1:26" ht="13.5" customHeight="1">
      <c r="A383" s="61" t="s">
        <v>104</v>
      </c>
      <c r="B383" s="61" t="s">
        <v>43</v>
      </c>
      <c r="C383" s="60">
        <v>2023</v>
      </c>
      <c r="D383" s="61" t="s">
        <v>3</v>
      </c>
      <c r="E383" s="137">
        <v>17312007.066947546</v>
      </c>
      <c r="F383" s="137">
        <v>546351640.4203881</v>
      </c>
      <c r="G383" s="126">
        <v>306.90314080266211</v>
      </c>
      <c r="H383" s="126">
        <v>12.949456722178537</v>
      </c>
      <c r="I383" s="114">
        <v>1.1528070318561748E-2</v>
      </c>
      <c r="J383" s="114">
        <v>5.6674343612194951E-3</v>
      </c>
      <c r="K383" s="114">
        <v>0.87931246938792174</v>
      </c>
      <c r="L383" s="114">
        <v>5.0162365235202885E-2</v>
      </c>
      <c r="M383" s="114">
        <v>0.32148576283964619</v>
      </c>
      <c r="N383" s="114">
        <v>900.17221844696701</v>
      </c>
      <c r="O383" s="114">
        <v>6.2040752979506562E-3</v>
      </c>
      <c r="P383" s="114">
        <v>5.9357877849634449E-2</v>
      </c>
      <c r="Q383" s="126">
        <v>222.44616135484262</v>
      </c>
      <c r="R383" s="126">
        <v>9.3858828943411439</v>
      </c>
      <c r="S383" s="114">
        <v>7.4638853933210788E-3</v>
      </c>
      <c r="T383" s="114">
        <v>4.1078074831252297E-3</v>
      </c>
      <c r="U383" s="114">
        <v>0.38054016246428402</v>
      </c>
      <c r="V383" s="114">
        <v>2.9689970223112497E-2</v>
      </c>
      <c r="W383" s="114">
        <v>0.21442875814578638</v>
      </c>
      <c r="X383" s="114">
        <v>652.45293361319614</v>
      </c>
      <c r="Y383" s="114">
        <v>5.2877729586531998E-3</v>
      </c>
      <c r="Z383" s="114">
        <v>5.3067266202688319E-2</v>
      </c>
    </row>
    <row r="384" spans="1:26" ht="13.5" customHeight="1">
      <c r="A384" s="61" t="s">
        <v>104</v>
      </c>
      <c r="B384" s="61" t="s">
        <v>43</v>
      </c>
      <c r="C384" s="60">
        <v>2024</v>
      </c>
      <c r="D384" s="61" t="s">
        <v>3</v>
      </c>
      <c r="E384" s="137">
        <v>17086678.595638707</v>
      </c>
      <c r="F384" s="137">
        <v>543164915.11112916</v>
      </c>
      <c r="G384" s="126">
        <v>301.00910675009652</v>
      </c>
      <c r="H384" s="126">
        <v>12.700764125930975</v>
      </c>
      <c r="I384" s="114">
        <v>1.0010658093111633E-2</v>
      </c>
      <c r="J384" s="114">
        <v>5.5585920371287604E-3</v>
      </c>
      <c r="K384" s="114">
        <v>0.75534771795511491</v>
      </c>
      <c r="L384" s="114">
        <v>4.8598652382280449E-2</v>
      </c>
      <c r="M384" s="114">
        <v>0.28664558531859835</v>
      </c>
      <c r="N384" s="114">
        <v>882.88453056334447</v>
      </c>
      <c r="O384" s="114">
        <v>5.9311034325253654E-3</v>
      </c>
      <c r="P384" s="114">
        <v>5.9801150180990213E-2</v>
      </c>
      <c r="Q384" s="126">
        <v>218.19626958458099</v>
      </c>
      <c r="R384" s="126">
        <v>9.206563160404853</v>
      </c>
      <c r="S384" s="114">
        <v>6.4496661654550686E-3</v>
      </c>
      <c r="T384" s="114">
        <v>4.0293267527317543E-3</v>
      </c>
      <c r="U384" s="114">
        <v>0.3169449577010196</v>
      </c>
      <c r="V384" s="114">
        <v>2.8825269562842835E-2</v>
      </c>
      <c r="W384" s="114">
        <v>0.1899952522088208</v>
      </c>
      <c r="X384" s="114">
        <v>639.98765061547078</v>
      </c>
      <c r="Y384" s="114">
        <v>5.1137814701870035E-3</v>
      </c>
      <c r="Z384" s="114">
        <v>5.3190305203341386E-2</v>
      </c>
    </row>
    <row r="385" spans="1:26" ht="13.5" customHeight="1">
      <c r="A385" s="61" t="s">
        <v>104</v>
      </c>
      <c r="B385" s="61" t="s">
        <v>43</v>
      </c>
      <c r="C385" s="60">
        <v>2025</v>
      </c>
      <c r="D385" s="61" t="s">
        <v>3</v>
      </c>
      <c r="E385" s="137">
        <v>16965442.998719141</v>
      </c>
      <c r="F385" s="137">
        <v>543127788.6634388</v>
      </c>
      <c r="G385" s="126">
        <v>295.35942585077623</v>
      </c>
      <c r="H385" s="126">
        <v>12.426238718133089</v>
      </c>
      <c r="I385" s="114">
        <v>8.8565210606147398E-3</v>
      </c>
      <c r="J385" s="114">
        <v>5.3447377118789755E-3</v>
      </c>
      <c r="K385" s="114">
        <v>0.65998596651219565</v>
      </c>
      <c r="L385" s="114">
        <v>4.7444562983758369E-2</v>
      </c>
      <c r="M385" s="114">
        <v>0.25972841251523821</v>
      </c>
      <c r="N385" s="114">
        <v>849.81588821543187</v>
      </c>
      <c r="O385" s="114">
        <v>5.7317819767434284E-3</v>
      </c>
      <c r="P385" s="114">
        <v>6.0138332294461874E-2</v>
      </c>
      <c r="Q385" s="126">
        <v>214.11316090451049</v>
      </c>
      <c r="R385" s="126">
        <v>9.0080797063768259</v>
      </c>
      <c r="S385" s="114">
        <v>5.678411258510342E-3</v>
      </c>
      <c r="T385" s="114">
        <v>3.8745290840121013E-3</v>
      </c>
      <c r="U385" s="114">
        <v>0.26842348518337394</v>
      </c>
      <c r="V385" s="114">
        <v>2.8185511425202189E-2</v>
      </c>
      <c r="W385" s="114">
        <v>0.17112980912033252</v>
      </c>
      <c r="X385" s="114">
        <v>616.05200338048417</v>
      </c>
      <c r="Y385" s="114">
        <v>4.9863773257161704E-3</v>
      </c>
      <c r="Z385" s="114">
        <v>5.3274998061073144E-2</v>
      </c>
    </row>
    <row r="386" spans="1:26" ht="13.5" customHeight="1">
      <c r="A386" s="61" t="s">
        <v>104</v>
      </c>
      <c r="B386" s="61" t="s">
        <v>43</v>
      </c>
      <c r="C386" s="60">
        <v>2026</v>
      </c>
      <c r="D386" s="61" t="s">
        <v>3</v>
      </c>
      <c r="E386" s="137">
        <v>16858904.170158613</v>
      </c>
      <c r="F386" s="137">
        <v>543433901.25739789</v>
      </c>
      <c r="G386" s="126">
        <v>289.0125890702418</v>
      </c>
      <c r="H386" s="126">
        <v>12.160969736646008</v>
      </c>
      <c r="I386" s="114">
        <v>8.0092118700961553E-3</v>
      </c>
      <c r="J386" s="114">
        <v>5.2351977915462969E-3</v>
      </c>
      <c r="K386" s="114">
        <v>0.58930122650599859</v>
      </c>
      <c r="L386" s="114">
        <v>4.6623002488527854E-2</v>
      </c>
      <c r="M386" s="114">
        <v>0.23969385480652899</v>
      </c>
      <c r="N386" s="114">
        <v>832.35453605771511</v>
      </c>
      <c r="O386" s="114">
        <v>5.5913842768282066E-3</v>
      </c>
      <c r="P386" s="114">
        <v>6.038542608171605E-2</v>
      </c>
      <c r="Q386" s="126">
        <v>209.5164732862593</v>
      </c>
      <c r="R386" s="126">
        <v>8.8159602291364294</v>
      </c>
      <c r="S386" s="114">
        <v>5.1121962643448137E-3</v>
      </c>
      <c r="T386" s="114">
        <v>3.7951986166741411E-3</v>
      </c>
      <c r="U386" s="114">
        <v>0.23273995338536121</v>
      </c>
      <c r="V386" s="114">
        <v>2.7728533235961372E-2</v>
      </c>
      <c r="W386" s="114">
        <v>0.15709408566015334</v>
      </c>
      <c r="X386" s="114">
        <v>603.40619583269677</v>
      </c>
      <c r="Y386" s="114">
        <v>4.8963339599738566E-3</v>
      </c>
      <c r="Z386" s="114">
        <v>5.3329450337958384E-2</v>
      </c>
    </row>
    <row r="387" spans="1:26" ht="13.5" customHeight="1">
      <c r="A387" s="61" t="s">
        <v>104</v>
      </c>
      <c r="B387" s="61" t="s">
        <v>43</v>
      </c>
      <c r="C387" s="60">
        <v>2027</v>
      </c>
      <c r="D387" s="61" t="s">
        <v>3</v>
      </c>
      <c r="E387" s="137">
        <v>16709335.503655123</v>
      </c>
      <c r="F387" s="137">
        <v>542220652.96002281</v>
      </c>
      <c r="G387" s="126">
        <v>283.4402473158018</v>
      </c>
      <c r="H387" s="126">
        <v>11.928217904501256</v>
      </c>
      <c r="I387" s="114">
        <v>7.4026868048026606E-3</v>
      </c>
      <c r="J387" s="114">
        <v>5.1394696254570046E-3</v>
      </c>
      <c r="K387" s="114">
        <v>0.53835222904521307</v>
      </c>
      <c r="L387" s="114">
        <v>4.6046463531794875E-2</v>
      </c>
      <c r="M387" s="114">
        <v>0.22520392350444871</v>
      </c>
      <c r="N387" s="114">
        <v>817.09096106735205</v>
      </c>
      <c r="O387" s="114">
        <v>5.4936005044499536E-3</v>
      </c>
      <c r="P387" s="114">
        <v>6.0561778813355671E-2</v>
      </c>
      <c r="Q387" s="126">
        <v>205.4752964063205</v>
      </c>
      <c r="R387" s="126">
        <v>8.647163318326438</v>
      </c>
      <c r="S387" s="114">
        <v>4.7067903209212841E-3</v>
      </c>
      <c r="T387" s="114">
        <v>3.7257730850250533E-3</v>
      </c>
      <c r="U387" s="114">
        <v>0.20717171505579862</v>
      </c>
      <c r="V387" s="114">
        <v>2.7406502896552203E-2</v>
      </c>
      <c r="W387" s="114">
        <v>0.14694306005519611</v>
      </c>
      <c r="X387" s="114">
        <v>592.33651186162888</v>
      </c>
      <c r="Y387" s="114">
        <v>4.8333083374244856E-3</v>
      </c>
      <c r="Z387" s="114">
        <v>5.3362321793833198E-2</v>
      </c>
    </row>
    <row r="388" spans="1:26" ht="13.5" customHeight="1">
      <c r="A388" s="61" t="s">
        <v>104</v>
      </c>
      <c r="B388" s="61" t="s">
        <v>43</v>
      </c>
      <c r="C388" s="60">
        <v>2028</v>
      </c>
      <c r="D388" s="61" t="s">
        <v>3</v>
      </c>
      <c r="E388" s="137">
        <v>16524935.253321791</v>
      </c>
      <c r="F388" s="137">
        <v>539736169.42174804</v>
      </c>
      <c r="G388" s="126">
        <v>279.19980700470484</v>
      </c>
      <c r="H388" s="126">
        <v>11.724202623901544</v>
      </c>
      <c r="I388" s="114">
        <v>6.9712287346723823E-3</v>
      </c>
      <c r="J388" s="114">
        <v>4.9851199728233346E-3</v>
      </c>
      <c r="K388" s="114">
        <v>0.50207811314387796</v>
      </c>
      <c r="L388" s="114">
        <v>4.5643595130775795E-2</v>
      </c>
      <c r="M388" s="114">
        <v>0.21486710955855279</v>
      </c>
      <c r="N388" s="114">
        <v>793.19896776441203</v>
      </c>
      <c r="O388" s="114">
        <v>5.4256210651084085E-3</v>
      </c>
      <c r="P388" s="114">
        <v>6.068654659202815E-2</v>
      </c>
      <c r="Q388" s="126">
        <v>202.39549589173427</v>
      </c>
      <c r="R388" s="126">
        <v>8.4990237975334235</v>
      </c>
      <c r="S388" s="114">
        <v>4.4182741534748689E-3</v>
      </c>
      <c r="T388" s="114">
        <v>3.6137769570964125E-3</v>
      </c>
      <c r="U388" s="114">
        <v>0.18902821626207647</v>
      </c>
      <c r="V388" s="114">
        <v>2.7180218268275737E-2</v>
      </c>
      <c r="W388" s="114">
        <v>0.13969939456430355</v>
      </c>
      <c r="X388" s="114">
        <v>575.00003364538395</v>
      </c>
      <c r="Y388" s="114">
        <v>4.7891934223969704E-3</v>
      </c>
      <c r="Z388" s="114">
        <v>5.3380906249469215E-2</v>
      </c>
    </row>
    <row r="389" spans="1:26" ht="13.5" customHeight="1">
      <c r="A389" s="61" t="s">
        <v>104</v>
      </c>
      <c r="B389" s="61" t="s">
        <v>43</v>
      </c>
      <c r="C389" s="60">
        <v>2029</v>
      </c>
      <c r="D389" s="61" t="s">
        <v>3</v>
      </c>
      <c r="E389" s="137">
        <v>16304107.736127863</v>
      </c>
      <c r="F389" s="137">
        <v>535915092.1636889</v>
      </c>
      <c r="G389" s="126">
        <v>274.9018451571738</v>
      </c>
      <c r="H389" s="126">
        <v>11.545174961092107</v>
      </c>
      <c r="I389" s="114">
        <v>6.6641405801275352E-3</v>
      </c>
      <c r="J389" s="114">
        <v>4.9127828815701078E-3</v>
      </c>
      <c r="K389" s="114">
        <v>0.47631236277052819</v>
      </c>
      <c r="L389" s="114">
        <v>4.5355186132651146E-2</v>
      </c>
      <c r="M389" s="114">
        <v>0.20750646960659727</v>
      </c>
      <c r="N389" s="114">
        <v>781.6518205312866</v>
      </c>
      <c r="O389" s="114">
        <v>5.37682658498345E-3</v>
      </c>
      <c r="P389" s="114">
        <v>6.0774670569780823E-2</v>
      </c>
      <c r="Q389" s="126">
        <v>199.2712504490473</v>
      </c>
      <c r="R389" s="126">
        <v>8.3688832638954693</v>
      </c>
      <c r="S389" s="114">
        <v>4.2128612856526205E-3</v>
      </c>
      <c r="T389" s="114">
        <v>3.5611852202571586E-3</v>
      </c>
      <c r="U389" s="114">
        <v>0.1761616036226093</v>
      </c>
      <c r="V389" s="114">
        <v>2.7017235567930446E-2</v>
      </c>
      <c r="W389" s="114">
        <v>0.13453607360442987</v>
      </c>
      <c r="X389" s="114">
        <v>566.60491166942995</v>
      </c>
      <c r="Y389" s="114">
        <v>4.7571843642337328E-3</v>
      </c>
      <c r="Z389" s="114">
        <v>5.3389966742956228E-2</v>
      </c>
    </row>
    <row r="390" spans="1:26" ht="13.5" customHeight="1">
      <c r="A390" s="61" t="s">
        <v>104</v>
      </c>
      <c r="B390" s="61" t="s">
        <v>43</v>
      </c>
      <c r="C390" s="60">
        <v>2030</v>
      </c>
      <c r="D390" s="61" t="s">
        <v>3</v>
      </c>
      <c r="E390" s="137">
        <v>16022667.131489728</v>
      </c>
      <c r="F390" s="137">
        <v>529931485.89487207</v>
      </c>
      <c r="G390" s="126">
        <v>271.91636993335788</v>
      </c>
      <c r="H390" s="126">
        <v>11.387847992498498</v>
      </c>
      <c r="I390" s="114">
        <v>6.4453743493122799E-3</v>
      </c>
      <c r="J390" s="114">
        <v>4.7626273875887156E-3</v>
      </c>
      <c r="K390" s="114">
        <v>0.45798168453119076</v>
      </c>
      <c r="L390" s="114">
        <v>4.5149741002609621E-2</v>
      </c>
      <c r="M390" s="114">
        <v>0.2022572674327969</v>
      </c>
      <c r="N390" s="114">
        <v>758.581681214593</v>
      </c>
      <c r="O390" s="114">
        <v>5.3420353497245767E-3</v>
      </c>
      <c r="P390" s="114">
        <v>6.0837015132276746E-2</v>
      </c>
      <c r="Q390" s="126">
        <v>197.09670438124158</v>
      </c>
      <c r="R390" s="126">
        <v>8.2544030352644189</v>
      </c>
      <c r="S390" s="114">
        <v>4.0664439576279677E-3</v>
      </c>
      <c r="T390" s="114">
        <v>3.4521575972775642E-3</v>
      </c>
      <c r="U390" s="114">
        <v>0.16702116595082386</v>
      </c>
      <c r="V390" s="114">
        <v>2.6900118119764043E-2</v>
      </c>
      <c r="W390" s="114">
        <v>0.13084956289748334</v>
      </c>
      <c r="X390" s="114">
        <v>549.85269701865047</v>
      </c>
      <c r="Y390" s="114">
        <v>4.734048294964122E-3</v>
      </c>
      <c r="Z390" s="114">
        <v>5.3392593802303885E-2</v>
      </c>
    </row>
    <row r="391" spans="1:26" ht="13.5" customHeight="1">
      <c r="A391" s="61" t="s">
        <v>104</v>
      </c>
      <c r="B391" s="61" t="s">
        <v>43</v>
      </c>
      <c r="C391" s="60">
        <v>2031</v>
      </c>
      <c r="D391" s="61" t="s">
        <v>3</v>
      </c>
      <c r="E391" s="137">
        <v>15666585.125637393</v>
      </c>
      <c r="F391" s="137">
        <v>521286785.33184791</v>
      </c>
      <c r="G391" s="126">
        <v>268.57116717752928</v>
      </c>
      <c r="H391" s="126">
        <v>11.248356116611332</v>
      </c>
      <c r="I391" s="114">
        <v>6.2890523525713339E-3</v>
      </c>
      <c r="J391" s="114">
        <v>4.7058696409167395E-3</v>
      </c>
      <c r="K391" s="114">
        <v>0.44487435899542827</v>
      </c>
      <c r="L391" s="114">
        <v>4.5002876692984861E-2</v>
      </c>
      <c r="M391" s="114">
        <v>0.19850151785413842</v>
      </c>
      <c r="N391" s="114">
        <v>749.52556479381917</v>
      </c>
      <c r="O391" s="114">
        <v>5.3171228780610983E-3</v>
      </c>
      <c r="P391" s="114">
        <v>6.0881610755086253E-2</v>
      </c>
      <c r="Q391" s="126">
        <v>194.66041504293588</v>
      </c>
      <c r="R391" s="126">
        <v>8.1528098984763542</v>
      </c>
      <c r="S391" s="114">
        <v>3.9617050411038194E-3</v>
      </c>
      <c r="T391" s="114">
        <v>3.4108148952314197E-3</v>
      </c>
      <c r="U391" s="114">
        <v>0.16047381096607363</v>
      </c>
      <c r="V391" s="114">
        <v>2.6815389255242437E-2</v>
      </c>
      <c r="W391" s="114">
        <v>0.12820800466170024</v>
      </c>
      <c r="X391" s="114">
        <v>543.25622166139624</v>
      </c>
      <c r="Y391" s="114">
        <v>4.7171862978669698E-3</v>
      </c>
      <c r="Z391" s="114">
        <v>5.3391291637662701E-2</v>
      </c>
    </row>
    <row r="392" spans="1:26" ht="13.5" customHeight="1">
      <c r="A392" s="61" t="s">
        <v>104</v>
      </c>
      <c r="B392" s="61" t="s">
        <v>43</v>
      </c>
      <c r="C392" s="60">
        <v>2032</v>
      </c>
      <c r="D392" s="61" t="s">
        <v>3</v>
      </c>
      <c r="E392" s="137">
        <v>15253665.992990579</v>
      </c>
      <c r="F392" s="137">
        <v>510529207.87168777</v>
      </c>
      <c r="G392" s="126">
        <v>265.55151569551094</v>
      </c>
      <c r="H392" s="126">
        <v>11.122484774274833</v>
      </c>
      <c r="I392" s="114">
        <v>6.1772171599941113E-3</v>
      </c>
      <c r="J392" s="114">
        <v>4.6547729020208709E-3</v>
      </c>
      <c r="K392" s="114">
        <v>0.4354950396664779</v>
      </c>
      <c r="L392" s="114">
        <v>4.4897360161961115E-2</v>
      </c>
      <c r="M392" s="114">
        <v>0.19581953935023158</v>
      </c>
      <c r="N392" s="114">
        <v>741.37147715695278</v>
      </c>
      <c r="O392" s="114">
        <v>5.2992207497167283E-3</v>
      </c>
      <c r="P392" s="114">
        <v>6.0913684326504791E-2</v>
      </c>
      <c r="Q392" s="126">
        <v>192.45973259921519</v>
      </c>
      <c r="R392" s="126">
        <v>8.0610741004027471</v>
      </c>
      <c r="S392" s="114">
        <v>3.8866514764075467E-3</v>
      </c>
      <c r="T392" s="114">
        <v>3.3735689502153881E-3</v>
      </c>
      <c r="U392" s="114">
        <v>0.15576148946659477</v>
      </c>
      <c r="V392" s="114">
        <v>2.675356509468578E-2</v>
      </c>
      <c r="W392" s="114">
        <v>0.12631824391264806</v>
      </c>
      <c r="X392" s="114">
        <v>537.31252814206528</v>
      </c>
      <c r="Y392" s="114">
        <v>4.7048041076295736E-3</v>
      </c>
      <c r="Z392" s="114">
        <v>5.3387603086930371E-2</v>
      </c>
    </row>
    <row r="393" spans="1:26" ht="13.5" customHeight="1">
      <c r="A393" s="61" t="s">
        <v>104</v>
      </c>
      <c r="B393" s="61" t="s">
        <v>43</v>
      </c>
      <c r="C393" s="60">
        <v>2033</v>
      </c>
      <c r="D393" s="61" t="s">
        <v>3</v>
      </c>
      <c r="E393" s="137">
        <v>14793358.598143185</v>
      </c>
      <c r="F393" s="137">
        <v>497931477.29995292</v>
      </c>
      <c r="G393" s="126">
        <v>262.78898165552971</v>
      </c>
      <c r="H393" s="126">
        <v>11.007369694902993</v>
      </c>
      <c r="I393" s="114">
        <v>6.0975823514474881E-3</v>
      </c>
      <c r="J393" s="114">
        <v>4.6081438095102092E-3</v>
      </c>
      <c r="K393" s="114">
        <v>0.42882740537912267</v>
      </c>
      <c r="L393" s="114">
        <v>4.4821289965021063E-2</v>
      </c>
      <c r="M393" s="114">
        <v>0.1939204070352242</v>
      </c>
      <c r="N393" s="114">
        <v>733.9292966193841</v>
      </c>
      <c r="O393" s="114">
        <v>5.2862756900311208E-3</v>
      </c>
      <c r="P393" s="114">
        <v>6.0936710717013141E-2</v>
      </c>
      <c r="Q393" s="126">
        <v>190.44573894774786</v>
      </c>
      <c r="R393" s="126">
        <v>7.9771482130279612</v>
      </c>
      <c r="S393" s="114">
        <v>3.8330914323517853E-3</v>
      </c>
      <c r="T393" s="114">
        <v>3.3395667788310972E-3</v>
      </c>
      <c r="U393" s="114">
        <v>0.15237967401370514</v>
      </c>
      <c r="V393" s="114">
        <v>2.6708194979734801E-2</v>
      </c>
      <c r="W393" s="114">
        <v>0.12497684970899027</v>
      </c>
      <c r="X393" s="114">
        <v>531.88572195655559</v>
      </c>
      <c r="Y393" s="114">
        <v>4.6956288761227935E-3</v>
      </c>
      <c r="Z393" s="114">
        <v>5.3382701180761313E-2</v>
      </c>
    </row>
    <row r="394" spans="1:26" ht="13.5" customHeight="1">
      <c r="A394" s="61" t="s">
        <v>104</v>
      </c>
      <c r="B394" s="61" t="s">
        <v>43</v>
      </c>
      <c r="C394" s="60">
        <v>2034</v>
      </c>
      <c r="D394" s="61" t="s">
        <v>3</v>
      </c>
      <c r="E394" s="137">
        <v>14289242.08329167</v>
      </c>
      <c r="F394" s="137">
        <v>483602786.86775666</v>
      </c>
      <c r="G394" s="126">
        <v>260.23741704672767</v>
      </c>
      <c r="H394" s="126">
        <v>10.900884011103908</v>
      </c>
      <c r="I394" s="114">
        <v>6.0406957879063821E-3</v>
      </c>
      <c r="J394" s="114">
        <v>4.5645856233849621E-3</v>
      </c>
      <c r="K394" s="114">
        <v>0.42407559565196024</v>
      </c>
      <c r="L394" s="114">
        <v>4.4766259290742516E-2</v>
      </c>
      <c r="M394" s="114">
        <v>0.19257123369237622</v>
      </c>
      <c r="N394" s="114">
        <v>726.98164215736472</v>
      </c>
      <c r="O394" s="114">
        <v>5.2768816720774178E-3</v>
      </c>
      <c r="P394" s="114">
        <v>6.0953248635673744E-2</v>
      </c>
      <c r="Q394" s="126">
        <v>188.58511018153408</v>
      </c>
      <c r="R394" s="126">
        <v>7.899495912768872</v>
      </c>
      <c r="S394" s="114">
        <v>3.7947297335360025E-3</v>
      </c>
      <c r="T394" s="114">
        <v>3.3077982885317903E-3</v>
      </c>
      <c r="U394" s="114">
        <v>0.14994619048556126</v>
      </c>
      <c r="V394" s="114">
        <v>2.6674626723935717E-2</v>
      </c>
      <c r="W394" s="114">
        <v>0.12402083389190867</v>
      </c>
      <c r="X394" s="114">
        <v>526.81860526452317</v>
      </c>
      <c r="Y394" s="114">
        <v>4.688764625368623E-3</v>
      </c>
      <c r="Z394" s="114">
        <v>5.3376953655371782E-2</v>
      </c>
    </row>
    <row r="395" spans="1:26" ht="13.5" customHeight="1">
      <c r="A395" s="61" t="s">
        <v>104</v>
      </c>
      <c r="B395" s="61" t="s">
        <v>43</v>
      </c>
      <c r="C395" s="60">
        <v>2035</v>
      </c>
      <c r="D395" s="61" t="s">
        <v>3</v>
      </c>
      <c r="E395" s="137">
        <v>13757345.393506913</v>
      </c>
      <c r="F395" s="137">
        <v>468092994.56590974</v>
      </c>
      <c r="G395" s="126">
        <v>257.8310975814216</v>
      </c>
      <c r="H395" s="126">
        <v>10.800862407895487</v>
      </c>
      <c r="I395" s="114">
        <v>5.9999596570088987E-3</v>
      </c>
      <c r="J395" s="114">
        <v>4.5247266218368743E-3</v>
      </c>
      <c r="K395" s="114">
        <v>0.42068512557799231</v>
      </c>
      <c r="L395" s="114">
        <v>4.4726203810953623E-2</v>
      </c>
      <c r="M395" s="114">
        <v>0.19161208802543275</v>
      </c>
      <c r="N395" s="114">
        <v>720.61319621442419</v>
      </c>
      <c r="O395" s="114">
        <v>5.2700113961123441E-3</v>
      </c>
      <c r="P395" s="114">
        <v>6.0965157158051141E-2</v>
      </c>
      <c r="Q395" s="126">
        <v>186.8299623012326</v>
      </c>
      <c r="R395" s="126">
        <v>7.8265373549467405</v>
      </c>
      <c r="S395" s="114">
        <v>3.7671531381025642E-3</v>
      </c>
      <c r="T395" s="114">
        <v>3.278714290521951E-3</v>
      </c>
      <c r="U395" s="114">
        <v>0.14818747429377191</v>
      </c>
      <c r="V395" s="114">
        <v>2.6649419825113891E-2</v>
      </c>
      <c r="W395" s="114">
        <v>0.12333792399242774</v>
      </c>
      <c r="X395" s="114">
        <v>522.17183088240779</v>
      </c>
      <c r="Y395" s="114">
        <v>4.6835335569113514E-3</v>
      </c>
      <c r="Z395" s="114">
        <v>5.3370464514483705E-2</v>
      </c>
    </row>
    <row r="396" spans="1:26" ht="13.5" customHeight="1">
      <c r="A396" s="61" t="s">
        <v>104</v>
      </c>
      <c r="B396" s="61" t="s">
        <v>43</v>
      </c>
      <c r="C396" s="60">
        <v>2036</v>
      </c>
      <c r="D396" s="61" t="s">
        <v>3</v>
      </c>
      <c r="E396" s="137">
        <v>13281340.418406036</v>
      </c>
      <c r="F396" s="137">
        <v>454260472.71398044</v>
      </c>
      <c r="G396" s="126">
        <v>255.4968181973247</v>
      </c>
      <c r="H396" s="126">
        <v>10.703076567918387</v>
      </c>
      <c r="I396" s="114">
        <v>5.9693153525340872E-3</v>
      </c>
      <c r="J396" s="114">
        <v>4.48376191210595E-3</v>
      </c>
      <c r="K396" s="114">
        <v>0.41813160002014554</v>
      </c>
      <c r="L396" s="114">
        <v>4.4696148546364271E-2</v>
      </c>
      <c r="M396" s="114">
        <v>0.19088944198973723</v>
      </c>
      <c r="N396" s="114">
        <v>714.08910915273748</v>
      </c>
      <c r="O396" s="114">
        <v>5.2648623708512554E-3</v>
      </c>
      <c r="P396" s="114">
        <v>6.0974118488641371E-2</v>
      </c>
      <c r="Q396" s="126">
        <v>185.12728374091208</v>
      </c>
      <c r="R396" s="126">
        <v>7.7552100518114457</v>
      </c>
      <c r="S396" s="114">
        <v>3.7463266400754804E-3</v>
      </c>
      <c r="T396" s="114">
        <v>3.24883366292279E-3</v>
      </c>
      <c r="U396" s="114">
        <v>0.14685347298053064</v>
      </c>
      <c r="V396" s="114">
        <v>2.6629798315596868E-2</v>
      </c>
      <c r="W396" s="114">
        <v>0.12282086242009066</v>
      </c>
      <c r="X396" s="114">
        <v>517.41300756362284</v>
      </c>
      <c r="Y396" s="114">
        <v>4.6794195637110073E-3</v>
      </c>
      <c r="Z396" s="114">
        <v>5.3363407626432692E-2</v>
      </c>
    </row>
    <row r="397" spans="1:26" ht="13.5" customHeight="1">
      <c r="A397" s="61" t="s">
        <v>104</v>
      </c>
      <c r="B397" s="61" t="s">
        <v>43</v>
      </c>
      <c r="C397" s="60">
        <v>2037</v>
      </c>
      <c r="D397" s="61" t="s">
        <v>3</v>
      </c>
      <c r="E397" s="137">
        <v>12916389.842629677</v>
      </c>
      <c r="F397" s="137">
        <v>444036272.87164646</v>
      </c>
      <c r="G397" s="126">
        <v>253.16851900903526</v>
      </c>
      <c r="H397" s="126">
        <v>10.605541245713166</v>
      </c>
      <c r="I397" s="114">
        <v>5.9460315147226153E-3</v>
      </c>
      <c r="J397" s="114">
        <v>4.4429021499605868E-3</v>
      </c>
      <c r="K397" s="114">
        <v>0.41618994867914638</v>
      </c>
      <c r="L397" s="114">
        <v>4.4673315818327619E-2</v>
      </c>
      <c r="M397" s="114">
        <v>0.1903401900742937</v>
      </c>
      <c r="N397" s="114">
        <v>707.58173616493502</v>
      </c>
      <c r="O397" s="114">
        <v>5.2609529908513126E-3</v>
      </c>
      <c r="P397" s="114">
        <v>6.0980939988104894E-2</v>
      </c>
      <c r="Q397" s="126">
        <v>183.42929734501047</v>
      </c>
      <c r="R397" s="126">
        <v>7.6840793092259059</v>
      </c>
      <c r="S397" s="114">
        <v>3.7304253863940182E-3</v>
      </c>
      <c r="T397" s="114">
        <v>3.2190353790031143E-3</v>
      </c>
      <c r="U397" s="114">
        <v>0.1458290027428264</v>
      </c>
      <c r="V397" s="114">
        <v>2.6614240708177542E-2</v>
      </c>
      <c r="W397" s="114">
        <v>0.12242548326364922</v>
      </c>
      <c r="X397" s="114">
        <v>512.66729839449192</v>
      </c>
      <c r="Y397" s="114">
        <v>4.676118589716627E-3</v>
      </c>
      <c r="Z397" s="114">
        <v>5.3356048938911833E-2</v>
      </c>
    </row>
    <row r="398" spans="1:26" ht="13.5" customHeight="1">
      <c r="A398" s="61" t="s">
        <v>104</v>
      </c>
      <c r="B398" s="61" t="s">
        <v>43</v>
      </c>
      <c r="C398" s="60">
        <v>2038</v>
      </c>
      <c r="D398" s="61" t="s">
        <v>3</v>
      </c>
      <c r="E398" s="137">
        <v>12650381.151588513</v>
      </c>
      <c r="F398" s="137">
        <v>437065791.60559148</v>
      </c>
      <c r="G398" s="126">
        <v>250.85924164794972</v>
      </c>
      <c r="H398" s="126">
        <v>10.508802771290483</v>
      </c>
      <c r="I398" s="114">
        <v>5.9284998666224884E-3</v>
      </c>
      <c r="J398" s="114">
        <v>4.4023762054530248E-3</v>
      </c>
      <c r="K398" s="114">
        <v>0.41472686346194837</v>
      </c>
      <c r="L398" s="114">
        <v>4.4656128953788864E-2</v>
      </c>
      <c r="M398" s="114">
        <v>0.18992647715733804</v>
      </c>
      <c r="N398" s="114">
        <v>701.12752736030495</v>
      </c>
      <c r="O398" s="114">
        <v>5.2580120757433485E-3</v>
      </c>
      <c r="P398" s="114">
        <v>6.0986085368784318E-2</v>
      </c>
      <c r="Q398" s="126">
        <v>181.74546485807244</v>
      </c>
      <c r="R398" s="126">
        <v>7.6135414913289816</v>
      </c>
      <c r="S398" s="114">
        <v>3.7183746008604074E-3</v>
      </c>
      <c r="T398" s="114">
        <v>3.18948548470475E-3</v>
      </c>
      <c r="U398" s="114">
        <v>0.14504695193311215</v>
      </c>
      <c r="V398" s="114">
        <v>2.6601873273821377E-2</v>
      </c>
      <c r="W398" s="114">
        <v>0.12212526118593149</v>
      </c>
      <c r="X398" s="114">
        <v>507.96114804379977</v>
      </c>
      <c r="Y398" s="114">
        <v>4.6734570440264706E-3</v>
      </c>
      <c r="Z398" s="114">
        <v>5.3348494441038258E-2</v>
      </c>
    </row>
    <row r="399" spans="1:26" ht="13.5" customHeight="1">
      <c r="A399" s="61" t="s">
        <v>104</v>
      </c>
      <c r="B399" s="61" t="s">
        <v>43</v>
      </c>
      <c r="C399" s="60">
        <v>2039</v>
      </c>
      <c r="D399" s="61" t="s">
        <v>3</v>
      </c>
      <c r="E399" s="137">
        <v>12469017.183894947</v>
      </c>
      <c r="F399" s="137">
        <v>432910054.77283549</v>
      </c>
      <c r="G399" s="126">
        <v>248.58829286718742</v>
      </c>
      <c r="H399" s="126">
        <v>10.413669928330584</v>
      </c>
      <c r="I399" s="114">
        <v>5.9155127619438478E-3</v>
      </c>
      <c r="J399" s="114">
        <v>4.3625228964397555E-3</v>
      </c>
      <c r="K399" s="114">
        <v>0.4136434014640798</v>
      </c>
      <c r="L399" s="114">
        <v>4.4643355929205812E-2</v>
      </c>
      <c r="M399" s="114">
        <v>0.18962038370948509</v>
      </c>
      <c r="N399" s="114">
        <v>694.78044326263296</v>
      </c>
      <c r="O399" s="114">
        <v>5.2558249554048109E-3</v>
      </c>
      <c r="P399" s="114">
        <v>6.098990437690411E-2</v>
      </c>
      <c r="Q399" s="126">
        <v>180.08972141228136</v>
      </c>
      <c r="R399" s="126">
        <v>7.5441803579803706</v>
      </c>
      <c r="S399" s="114">
        <v>3.709364826735553E-3</v>
      </c>
      <c r="T399" s="114">
        <v>3.1604285302939787E-3</v>
      </c>
      <c r="U399" s="114">
        <v>0.14445671113535222</v>
      </c>
      <c r="V399" s="114">
        <v>2.6591998981131466E-2</v>
      </c>
      <c r="W399" s="114">
        <v>0.12190055748344075</v>
      </c>
      <c r="X399" s="114">
        <v>503.33350386986251</v>
      </c>
      <c r="Y399" s="114">
        <v>4.6712932807430737E-3</v>
      </c>
      <c r="Z399" s="114">
        <v>5.3340784824403312E-2</v>
      </c>
    </row>
    <row r="400" spans="1:26" ht="13.5" customHeight="1">
      <c r="A400" s="61" t="s">
        <v>104</v>
      </c>
      <c r="B400" s="61" t="s">
        <v>43</v>
      </c>
      <c r="C400" s="60">
        <v>2040</v>
      </c>
      <c r="D400" s="61" t="s">
        <v>3</v>
      </c>
      <c r="E400" s="137">
        <v>12356613.761155935</v>
      </c>
      <c r="F400" s="137">
        <v>431069174.68369693</v>
      </c>
      <c r="G400" s="126">
        <v>246.37182827007959</v>
      </c>
      <c r="H400" s="126">
        <v>10.32081949496588</v>
      </c>
      <c r="I400" s="114">
        <v>5.9060049611844379E-3</v>
      </c>
      <c r="J400" s="114">
        <v>4.3236257406545579E-3</v>
      </c>
      <c r="K400" s="114">
        <v>0.41285057993001451</v>
      </c>
      <c r="L400" s="114">
        <v>4.4633975318685744E-2</v>
      </c>
      <c r="M400" s="114">
        <v>0.18939655343737721</v>
      </c>
      <c r="N400" s="114">
        <v>688.5856372341882</v>
      </c>
      <c r="O400" s="114">
        <v>5.2542174567677766E-3</v>
      </c>
      <c r="P400" s="114">
        <v>6.099270387966646E-2</v>
      </c>
      <c r="Q400" s="126">
        <v>178.47373493370898</v>
      </c>
      <c r="R400" s="126">
        <v>7.4764846929818214</v>
      </c>
      <c r="S400" s="114">
        <v>3.7026834088075299E-3</v>
      </c>
      <c r="T400" s="114">
        <v>3.132069278408871E-3</v>
      </c>
      <c r="U400" s="114">
        <v>0.14401363736089551</v>
      </c>
      <c r="V400" s="114">
        <v>2.6584041196801248E-2</v>
      </c>
      <c r="W400" s="114">
        <v>0.12173357849871441</v>
      </c>
      <c r="X400" s="114">
        <v>498.81697660729822</v>
      </c>
      <c r="Y400" s="114">
        <v>4.6695127327810882E-3</v>
      </c>
      <c r="Z400" s="114">
        <v>5.3332953736763042E-2</v>
      </c>
    </row>
    <row r="401" spans="1:26" ht="13.5" customHeight="1">
      <c r="A401" s="61" t="s">
        <v>104</v>
      </c>
      <c r="B401" s="61" t="s">
        <v>44</v>
      </c>
      <c r="C401" s="60">
        <v>2020</v>
      </c>
      <c r="D401" s="61" t="s">
        <v>3</v>
      </c>
      <c r="E401" s="137">
        <v>49096174.628321819</v>
      </c>
      <c r="F401" s="137">
        <v>1513515942.3670516</v>
      </c>
      <c r="G401" s="126">
        <v>354.95390950540263</v>
      </c>
      <c r="H401" s="126">
        <v>14.976538760805855</v>
      </c>
      <c r="I401" s="114">
        <v>1.4846584315475262E-2</v>
      </c>
      <c r="J401" s="114">
        <v>6.5536443262449052E-3</v>
      </c>
      <c r="K401" s="114">
        <v>1.1199990380578946</v>
      </c>
      <c r="L401" s="114">
        <v>5.1627529286166346E-2</v>
      </c>
      <c r="M401" s="114">
        <v>0.44311104418275166</v>
      </c>
      <c r="N401" s="114">
        <v>1040.9402693549102</v>
      </c>
      <c r="O401" s="114">
        <v>6.2371524352918956E-3</v>
      </c>
      <c r="P401" s="114">
        <v>5.8592586713998009E-2</v>
      </c>
      <c r="Q401" s="126">
        <v>257.39413136244394</v>
      </c>
      <c r="R401" s="126">
        <v>10.860207711263207</v>
      </c>
      <c r="S401" s="114">
        <v>9.7169203332646229E-3</v>
      </c>
      <c r="T401" s="114">
        <v>4.7523623305423578E-3</v>
      </c>
      <c r="U401" s="114">
        <v>0.47016869105034964</v>
      </c>
      <c r="V401" s="114">
        <v>3.0721479921158229E-2</v>
      </c>
      <c r="W401" s="114">
        <v>0.29998577339574339</v>
      </c>
      <c r="X401" s="114">
        <v>754.83579488992063</v>
      </c>
      <c r="Y401" s="114">
        <v>5.3334500597251502E-3</v>
      </c>
      <c r="Z401" s="114">
        <v>5.3041241391540206E-2</v>
      </c>
    </row>
    <row r="402" spans="1:26" ht="13.5" customHeight="1">
      <c r="A402" s="61" t="s">
        <v>104</v>
      </c>
      <c r="B402" s="61" t="s">
        <v>44</v>
      </c>
      <c r="C402" s="60">
        <v>2021</v>
      </c>
      <c r="D402" s="61" t="s">
        <v>3</v>
      </c>
      <c r="E402" s="137">
        <v>49877777.952669449</v>
      </c>
      <c r="F402" s="137">
        <v>1550253165.4079428</v>
      </c>
      <c r="G402" s="126">
        <v>351.05714623534561</v>
      </c>
      <c r="H402" s="126">
        <v>14.808475833785266</v>
      </c>
      <c r="I402" s="114">
        <v>1.2395248237731462E-2</v>
      </c>
      <c r="J402" s="114">
        <v>6.4706450142099662E-3</v>
      </c>
      <c r="K402" s="114">
        <v>0.91674781463310084</v>
      </c>
      <c r="L402" s="114">
        <v>5.0222483756567543E-2</v>
      </c>
      <c r="M402" s="114">
        <v>0.37329146636236504</v>
      </c>
      <c r="N402" s="114">
        <v>1027.847839840384</v>
      </c>
      <c r="O402" s="114">
        <v>5.940392538267429E-3</v>
      </c>
      <c r="P402" s="114">
        <v>5.9269735144260281E-2</v>
      </c>
      <c r="Q402" s="126">
        <v>254.62075864229743</v>
      </c>
      <c r="R402" s="126">
        <v>10.740545781702425</v>
      </c>
      <c r="S402" s="114">
        <v>8.0788174063721446E-3</v>
      </c>
      <c r="T402" s="114">
        <v>4.6931405900469281E-3</v>
      </c>
      <c r="U402" s="114">
        <v>0.38066018878020802</v>
      </c>
      <c r="V402" s="114">
        <v>2.9958532563373927E-2</v>
      </c>
      <c r="W402" s="114">
        <v>0.25073558624235059</v>
      </c>
      <c r="X402" s="114">
        <v>745.49514104907621</v>
      </c>
      <c r="Y402" s="114">
        <v>5.1383073908104456E-3</v>
      </c>
      <c r="Z402" s="114">
        <v>5.3176320131093503E-2</v>
      </c>
    </row>
    <row r="403" spans="1:26" ht="13.5" customHeight="1">
      <c r="A403" s="61" t="s">
        <v>104</v>
      </c>
      <c r="B403" s="61" t="s">
        <v>44</v>
      </c>
      <c r="C403" s="60">
        <v>2022</v>
      </c>
      <c r="D403" s="61" t="s">
        <v>3</v>
      </c>
      <c r="E403" s="137">
        <v>50768273.369326465</v>
      </c>
      <c r="F403" s="137">
        <v>1590247150.4224052</v>
      </c>
      <c r="G403" s="126">
        <v>345.13043746220995</v>
      </c>
      <c r="H403" s="126">
        <v>14.562417483687961</v>
      </c>
      <c r="I403" s="114">
        <v>1.0434961095694154E-2</v>
      </c>
      <c r="J403" s="114">
        <v>6.3733596706126577E-3</v>
      </c>
      <c r="K403" s="114">
        <v>0.75278969450583333</v>
      </c>
      <c r="L403" s="114">
        <v>4.9135907108357989E-2</v>
      </c>
      <c r="M403" s="114">
        <v>0.31713708639398841</v>
      </c>
      <c r="N403" s="114">
        <v>1012.2960316776106</v>
      </c>
      <c r="O403" s="114">
        <v>5.7119015608306191E-3</v>
      </c>
      <c r="P403" s="114">
        <v>5.9819024960506929E-2</v>
      </c>
      <c r="Q403" s="126">
        <v>250.36053134084798</v>
      </c>
      <c r="R403" s="126">
        <v>10.563700511701676</v>
      </c>
      <c r="S403" s="114">
        <v>6.7691677007114277E-3</v>
      </c>
      <c r="T403" s="114">
        <v>4.6232888796880764E-3</v>
      </c>
      <c r="U403" s="114">
        <v>0.30830172090227115</v>
      </c>
      <c r="V403" s="114">
        <v>2.9367212415418162E-2</v>
      </c>
      <c r="W403" s="114">
        <v>0.21115395593792818</v>
      </c>
      <c r="X403" s="114">
        <v>734.32808253195196</v>
      </c>
      <c r="Y403" s="114">
        <v>4.9876047301314376E-3</v>
      </c>
      <c r="Z403" s="114">
        <v>5.3285759377795387E-2</v>
      </c>
    </row>
    <row r="404" spans="1:26" ht="13.5" customHeight="1">
      <c r="A404" s="61" t="s">
        <v>104</v>
      </c>
      <c r="B404" s="61" t="s">
        <v>44</v>
      </c>
      <c r="C404" s="60">
        <v>2023</v>
      </c>
      <c r="D404" s="61" t="s">
        <v>3</v>
      </c>
      <c r="E404" s="137">
        <v>51397041.457112521</v>
      </c>
      <c r="F404" s="137">
        <v>1622045196.9697199</v>
      </c>
      <c r="G404" s="126">
        <v>338.62076853949901</v>
      </c>
      <c r="H404" s="126">
        <v>14.287748818616983</v>
      </c>
      <c r="I404" s="114">
        <v>9.1324437755248063E-3</v>
      </c>
      <c r="J404" s="114">
        <v>6.2531487101244523E-3</v>
      </c>
      <c r="K404" s="114">
        <v>0.64366338981188875</v>
      </c>
      <c r="L404" s="114">
        <v>4.841486311079405E-2</v>
      </c>
      <c r="M404" s="114">
        <v>0.27981299473225385</v>
      </c>
      <c r="N404" s="114">
        <v>993.20263595612471</v>
      </c>
      <c r="O404" s="114">
        <v>5.5605854440194894E-3</v>
      </c>
      <c r="P404" s="114">
        <v>6.0185632775387458E-2</v>
      </c>
      <c r="Q404" s="126">
        <v>245.65659222374842</v>
      </c>
      <c r="R404" s="126">
        <v>10.365222725318221</v>
      </c>
      <c r="S404" s="114">
        <v>5.8990272297125782E-3</v>
      </c>
      <c r="T404" s="114">
        <v>4.536423472851216E-3</v>
      </c>
      <c r="U404" s="114">
        <v>0.2600487895475746</v>
      </c>
      <c r="V404" s="114">
        <v>2.8973294597862197E-2</v>
      </c>
      <c r="W404" s="114">
        <v>0.18484560585412324</v>
      </c>
      <c r="X404" s="114">
        <v>720.53104122633169</v>
      </c>
      <c r="Y404" s="114">
        <v>4.8872752953374836E-3</v>
      </c>
      <c r="Z404" s="114">
        <v>5.3355394589905451E-2</v>
      </c>
    </row>
    <row r="405" spans="1:26" ht="13.5" customHeight="1">
      <c r="A405" s="61" t="s">
        <v>104</v>
      </c>
      <c r="B405" s="61" t="s">
        <v>44</v>
      </c>
      <c r="C405" s="60">
        <v>2024</v>
      </c>
      <c r="D405" s="61" t="s">
        <v>3</v>
      </c>
      <c r="E405" s="137">
        <v>51857062.893674739</v>
      </c>
      <c r="F405" s="137">
        <v>1648473517.3601732</v>
      </c>
      <c r="G405" s="126">
        <v>331.71283067313902</v>
      </c>
      <c r="H405" s="126">
        <v>13.996275612425702</v>
      </c>
      <c r="I405" s="114">
        <v>8.250123266447142E-3</v>
      </c>
      <c r="J405" s="114">
        <v>6.1255831064405512E-3</v>
      </c>
      <c r="K405" s="114">
        <v>0.56952350821952991</v>
      </c>
      <c r="L405" s="114">
        <v>4.7931587381562189E-2</v>
      </c>
      <c r="M405" s="114">
        <v>0.25443448975565974</v>
      </c>
      <c r="N405" s="114">
        <v>972.94108458264645</v>
      </c>
      <c r="O405" s="114">
        <v>5.4591133283452683E-3</v>
      </c>
      <c r="P405" s="114">
        <v>6.0434519752871389E-2</v>
      </c>
      <c r="Q405" s="126">
        <v>240.65078012448336</v>
      </c>
      <c r="R405" s="126">
        <v>10.154007724490089</v>
      </c>
      <c r="S405" s="114">
        <v>5.3096000932565538E-3</v>
      </c>
      <c r="T405" s="114">
        <v>4.4439835212007209E-3</v>
      </c>
      <c r="U405" s="114">
        <v>0.22730493835874158</v>
      </c>
      <c r="V405" s="114">
        <v>2.870790979582229E-2</v>
      </c>
      <c r="W405" s="114">
        <v>0.16695559678853328</v>
      </c>
      <c r="X405" s="114">
        <v>705.84858157232168</v>
      </c>
      <c r="Y405" s="114">
        <v>4.8195261332993657E-3</v>
      </c>
      <c r="Z405" s="114">
        <v>5.3397933727337289E-2</v>
      </c>
    </row>
    <row r="406" spans="1:26" ht="13.5" customHeight="1">
      <c r="A406" s="61" t="s">
        <v>104</v>
      </c>
      <c r="B406" s="61" t="s">
        <v>44</v>
      </c>
      <c r="C406" s="60">
        <v>2025</v>
      </c>
      <c r="D406" s="61" t="s">
        <v>3</v>
      </c>
      <c r="E406" s="137">
        <v>52142876.837909967</v>
      </c>
      <c r="F406" s="137">
        <v>1669290061.7839575</v>
      </c>
      <c r="G406" s="126">
        <v>325.48212832077962</v>
      </c>
      <c r="H406" s="126">
        <v>13.693548507381768</v>
      </c>
      <c r="I406" s="114">
        <v>7.6417948116529145E-3</v>
      </c>
      <c r="J406" s="114">
        <v>5.8898293181867331E-3</v>
      </c>
      <c r="K406" s="114">
        <v>0.51811426834408547</v>
      </c>
      <c r="L406" s="114">
        <v>4.7608083111321461E-2</v>
      </c>
      <c r="M406" s="114">
        <v>0.23680243325041922</v>
      </c>
      <c r="N406" s="114">
        <v>936.4857179703431</v>
      </c>
      <c r="O406" s="114">
        <v>5.391056920374635E-3</v>
      </c>
      <c r="P406" s="114">
        <v>6.0606604021489666E-2</v>
      </c>
      <c r="Q406" s="126">
        <v>236.12813876989691</v>
      </c>
      <c r="R406" s="126">
        <v>9.9342846837250622</v>
      </c>
      <c r="S406" s="114">
        <v>4.9030724952132147E-3</v>
      </c>
      <c r="T406" s="114">
        <v>4.2729056791872234E-3</v>
      </c>
      <c r="U406" s="114">
        <v>0.20467595115296192</v>
      </c>
      <c r="V406" s="114">
        <v>2.8528853536003963E-2</v>
      </c>
      <c r="W406" s="114">
        <v>0.15452548789682768</v>
      </c>
      <c r="X406" s="114">
        <v>679.39407521322312</v>
      </c>
      <c r="Y406" s="114">
        <v>4.7736785563510173E-3</v>
      </c>
      <c r="Z406" s="114">
        <v>5.3422296758316515E-2</v>
      </c>
    </row>
    <row r="407" spans="1:26" ht="13.5" customHeight="1">
      <c r="A407" s="61" t="s">
        <v>104</v>
      </c>
      <c r="B407" s="61" t="s">
        <v>44</v>
      </c>
      <c r="C407" s="60">
        <v>2026</v>
      </c>
      <c r="D407" s="61" t="s">
        <v>3</v>
      </c>
      <c r="E407" s="137">
        <v>52219652.019794345</v>
      </c>
      <c r="F407" s="137">
        <v>1683260604.1887007</v>
      </c>
      <c r="G407" s="126">
        <v>318.67462212928132</v>
      </c>
      <c r="H407" s="126">
        <v>13.409078296618473</v>
      </c>
      <c r="I407" s="114">
        <v>7.220564625409571E-3</v>
      </c>
      <c r="J407" s="114">
        <v>5.7724982962164117E-3</v>
      </c>
      <c r="K407" s="114">
        <v>0.48227894919372649</v>
      </c>
      <c r="L407" s="114">
        <v>4.7395630801639339E-2</v>
      </c>
      <c r="M407" s="114">
        <v>0.2244765590657061</v>
      </c>
      <c r="N407" s="114">
        <v>917.78101469247417</v>
      </c>
      <c r="O407" s="114">
        <v>5.3462126888522837E-3</v>
      </c>
      <c r="P407" s="114">
        <v>6.0725989238393951E-2</v>
      </c>
      <c r="Q407" s="126">
        <v>231.18191069086899</v>
      </c>
      <c r="R407" s="126">
        <v>9.7275908589863356</v>
      </c>
      <c r="S407" s="114">
        <v>4.6213906842206736E-3</v>
      </c>
      <c r="T407" s="114">
        <v>4.1876481304423153E-3</v>
      </c>
      <c r="U407" s="114">
        <v>0.18898365993419372</v>
      </c>
      <c r="V407" s="114">
        <v>2.8409793857535216E-2</v>
      </c>
      <c r="W407" s="114">
        <v>0.14583553518642547</v>
      </c>
      <c r="X407" s="114">
        <v>665.80252658567497</v>
      </c>
      <c r="Y407" s="114">
        <v>4.7430886487570736E-3</v>
      </c>
      <c r="Z407" s="114">
        <v>5.3434166572897977E-2</v>
      </c>
    </row>
    <row r="408" spans="1:26" ht="13.5" customHeight="1">
      <c r="A408" s="61" t="s">
        <v>104</v>
      </c>
      <c r="B408" s="61" t="s">
        <v>44</v>
      </c>
      <c r="C408" s="60">
        <v>2027</v>
      </c>
      <c r="D408" s="61" t="s">
        <v>3</v>
      </c>
      <c r="E408" s="137">
        <v>52089227.972453117</v>
      </c>
      <c r="F408" s="137">
        <v>1690303914.0741858</v>
      </c>
      <c r="G408" s="126">
        <v>312.78745066363007</v>
      </c>
      <c r="H408" s="126">
        <v>13.16325717551409</v>
      </c>
      <c r="I408" s="114">
        <v>6.9272041865787786E-3</v>
      </c>
      <c r="J408" s="114">
        <v>5.6716066865364918E-3</v>
      </c>
      <c r="K408" s="114">
        <v>0.45717904630681544</v>
      </c>
      <c r="L408" s="114">
        <v>4.7254444449131711E-2</v>
      </c>
      <c r="M408" s="114">
        <v>0.21581341874724558</v>
      </c>
      <c r="N408" s="114">
        <v>901.69198302948314</v>
      </c>
      <c r="O408" s="114">
        <v>5.3162716171993108E-3</v>
      </c>
      <c r="P408" s="114">
        <v>6.0809131715705261E-2</v>
      </c>
      <c r="Q408" s="126">
        <v>226.90028348121697</v>
      </c>
      <c r="R408" s="126">
        <v>9.5488063166327013</v>
      </c>
      <c r="S408" s="114">
        <v>4.4250477136194982E-3</v>
      </c>
      <c r="T408" s="114">
        <v>4.1142608574568718E-3</v>
      </c>
      <c r="U408" s="114">
        <v>0.17805004799683449</v>
      </c>
      <c r="V408" s="114">
        <v>2.8329298458341191E-2</v>
      </c>
      <c r="W408" s="114">
        <v>0.13972547963080184</v>
      </c>
      <c r="X408" s="114">
        <v>654.09966457429869</v>
      </c>
      <c r="Y408" s="114">
        <v>4.7223065526002536E-3</v>
      </c>
      <c r="Z408" s="114">
        <v>5.3437848046725439E-2</v>
      </c>
    </row>
    <row r="409" spans="1:26" ht="13.5" customHeight="1">
      <c r="A409" s="61" t="s">
        <v>104</v>
      </c>
      <c r="B409" s="61" t="s">
        <v>44</v>
      </c>
      <c r="C409" s="60">
        <v>2028</v>
      </c>
      <c r="D409" s="61" t="s">
        <v>3</v>
      </c>
      <c r="E409" s="137">
        <v>51735605.700268149</v>
      </c>
      <c r="F409" s="137">
        <v>1689784390.3965416</v>
      </c>
      <c r="G409" s="126">
        <v>308.41567304532555</v>
      </c>
      <c r="H409" s="126">
        <v>12.95103990924118</v>
      </c>
      <c r="I409" s="114">
        <v>6.7253227960285249E-3</v>
      </c>
      <c r="J409" s="114">
        <v>5.5067700372876541E-3</v>
      </c>
      <c r="K409" s="114">
        <v>0.43988903636337967</v>
      </c>
      <c r="L409" s="114">
        <v>4.7160144273656689E-2</v>
      </c>
      <c r="M409" s="114">
        <v>0.20983563716248538</v>
      </c>
      <c r="N409" s="114">
        <v>876.20043912779749</v>
      </c>
      <c r="O409" s="114">
        <v>5.2962212134170491E-3</v>
      </c>
      <c r="P409" s="114">
        <v>6.0866232183560597E-2</v>
      </c>
      <c r="Q409" s="126">
        <v>223.71590927443449</v>
      </c>
      <c r="R409" s="126">
        <v>9.3943139813117664</v>
      </c>
      <c r="S409" s="114">
        <v>4.289777938318886E-3</v>
      </c>
      <c r="T409" s="114">
        <v>3.9944535045596339E-3</v>
      </c>
      <c r="U409" s="114">
        <v>0.17052906552329919</v>
      </c>
      <c r="V409" s="114">
        <v>2.8274170313548397E-2</v>
      </c>
      <c r="W409" s="114">
        <v>0.13550568274624847</v>
      </c>
      <c r="X409" s="114">
        <v>635.57074130057731</v>
      </c>
      <c r="Y409" s="114">
        <v>4.7080413190697824E-3</v>
      </c>
      <c r="Z409" s="114">
        <v>5.3436252549648219E-2</v>
      </c>
    </row>
    <row r="410" spans="1:26" ht="13.5" customHeight="1">
      <c r="A410" s="61" t="s">
        <v>104</v>
      </c>
      <c r="B410" s="61" t="s">
        <v>44</v>
      </c>
      <c r="C410" s="60">
        <v>2029</v>
      </c>
      <c r="D410" s="61" t="s">
        <v>3</v>
      </c>
      <c r="E410" s="137">
        <v>51210381.80113814</v>
      </c>
      <c r="F410" s="137">
        <v>1683282331.4753532</v>
      </c>
      <c r="G410" s="126">
        <v>304.01149756535835</v>
      </c>
      <c r="H410" s="126">
        <v>12.767705969994275</v>
      </c>
      <c r="I410" s="114">
        <v>6.585466515077975E-3</v>
      </c>
      <c r="J410" s="114">
        <v>5.4330027511661815E-3</v>
      </c>
      <c r="K410" s="114">
        <v>0.42791188347521503</v>
      </c>
      <c r="L410" s="114">
        <v>4.7095481844504447E-2</v>
      </c>
      <c r="M410" s="114">
        <v>0.20568082722949577</v>
      </c>
      <c r="N410" s="114">
        <v>864.42177351898374</v>
      </c>
      <c r="O410" s="114">
        <v>5.2824034239593327E-3</v>
      </c>
      <c r="P410" s="114">
        <v>6.0905571790800292E-2</v>
      </c>
      <c r="Q410" s="126">
        <v>220.50679885026176</v>
      </c>
      <c r="R410" s="126">
        <v>9.2607220274606501</v>
      </c>
      <c r="S410" s="114">
        <v>4.1959303602262226E-3</v>
      </c>
      <c r="T410" s="114">
        <v>3.9406866332309136E-3</v>
      </c>
      <c r="U410" s="114">
        <v>0.16532935882063673</v>
      </c>
      <c r="V410" s="114">
        <v>2.8235114992861337E-2</v>
      </c>
      <c r="W410" s="114">
        <v>0.13256803089969676</v>
      </c>
      <c r="X410" s="114">
        <v>626.98575436002477</v>
      </c>
      <c r="Y410" s="114">
        <v>4.697878315909571E-3</v>
      </c>
      <c r="Z410" s="114">
        <v>5.3431096123236946E-2</v>
      </c>
    </row>
    <row r="411" spans="1:26" ht="13.5" customHeight="1">
      <c r="A411" s="61" t="s">
        <v>104</v>
      </c>
      <c r="B411" s="61" t="s">
        <v>44</v>
      </c>
      <c r="C411" s="60">
        <v>2030</v>
      </c>
      <c r="D411" s="61" t="s">
        <v>3</v>
      </c>
      <c r="E411" s="137">
        <v>50445785.058069065</v>
      </c>
      <c r="F411" s="137">
        <v>1668436947.0808794</v>
      </c>
      <c r="G411" s="126">
        <v>301.04740632988955</v>
      </c>
      <c r="H411" s="126">
        <v>12.607854770424179</v>
      </c>
      <c r="I411" s="114">
        <v>6.4868409697526018E-3</v>
      </c>
      <c r="J411" s="114">
        <v>5.2728587936823178E-3</v>
      </c>
      <c r="K411" s="114">
        <v>0.41946941130237553</v>
      </c>
      <c r="L411" s="114">
        <v>4.7051316786048653E-2</v>
      </c>
      <c r="M411" s="114">
        <v>0.20273228049632291</v>
      </c>
      <c r="N411" s="114">
        <v>839.85031013391995</v>
      </c>
      <c r="O411" s="114">
        <v>5.2728647205448767E-3</v>
      </c>
      <c r="P411" s="114">
        <v>6.09329899476755E-2</v>
      </c>
      <c r="Q411" s="126">
        <v>218.34169343175452</v>
      </c>
      <c r="R411" s="126">
        <v>9.1441424281844945</v>
      </c>
      <c r="S411" s="114">
        <v>4.1296222723078355E-3</v>
      </c>
      <c r="T411" s="114">
        <v>3.8242645312065258E-3</v>
      </c>
      <c r="U411" s="114">
        <v>0.16168770133213128</v>
      </c>
      <c r="V411" s="114">
        <v>2.8207235825042819E-2</v>
      </c>
      <c r="W411" s="114">
        <v>0.13047894141835478</v>
      </c>
      <c r="X411" s="114">
        <v>609.12113869163045</v>
      </c>
      <c r="Y411" s="114">
        <v>4.69054662994007E-3</v>
      </c>
      <c r="Z411" s="114">
        <v>5.3423553219959813E-2</v>
      </c>
    </row>
    <row r="412" spans="1:26" ht="13.5" customHeight="1">
      <c r="A412" s="61" t="s">
        <v>104</v>
      </c>
      <c r="B412" s="61" t="s">
        <v>44</v>
      </c>
      <c r="C412" s="60">
        <v>2031</v>
      </c>
      <c r="D412" s="61" t="s">
        <v>3</v>
      </c>
      <c r="E412" s="137">
        <v>49413443.909812078</v>
      </c>
      <c r="F412" s="137">
        <v>1644172940.1367249</v>
      </c>
      <c r="G412" s="126">
        <v>297.65637741949365</v>
      </c>
      <c r="H412" s="126">
        <v>12.466509226516346</v>
      </c>
      <c r="I412" s="114">
        <v>6.4168853908882304E-3</v>
      </c>
      <c r="J412" s="114">
        <v>5.2154969747655253E-3</v>
      </c>
      <c r="K412" s="114">
        <v>0.41347347963187109</v>
      </c>
      <c r="L412" s="114">
        <v>4.7020834668461561E-2</v>
      </c>
      <c r="M412" s="114">
        <v>0.20062922035961442</v>
      </c>
      <c r="N412" s="114">
        <v>830.69626104858537</v>
      </c>
      <c r="O412" s="114">
        <v>5.2662335770889031E-3</v>
      </c>
      <c r="P412" s="114">
        <v>6.0952322894074887E-2</v>
      </c>
      <c r="Q412" s="126">
        <v>215.86679365752164</v>
      </c>
      <c r="R412" s="126">
        <v>9.0409800662102384</v>
      </c>
      <c r="S412" s="114">
        <v>4.0824623151139786E-3</v>
      </c>
      <c r="T412" s="114">
        <v>3.7823903490112336E-3</v>
      </c>
      <c r="U412" s="114">
        <v>0.15910505981662221</v>
      </c>
      <c r="V412" s="114">
        <v>2.8186823569529788E-2</v>
      </c>
      <c r="W412" s="114">
        <v>0.12898493098919339</v>
      </c>
      <c r="X412" s="114">
        <v>602.43875817627941</v>
      </c>
      <c r="Y412" s="114">
        <v>4.6851470757198685E-3</v>
      </c>
      <c r="Z412" s="114">
        <v>5.3414704090868341E-2</v>
      </c>
    </row>
    <row r="413" spans="1:26" ht="13.5" customHeight="1">
      <c r="A413" s="61" t="s">
        <v>104</v>
      </c>
      <c r="B413" s="61" t="s">
        <v>44</v>
      </c>
      <c r="C413" s="60">
        <v>2032</v>
      </c>
      <c r="D413" s="61" t="s">
        <v>3</v>
      </c>
      <c r="E413" s="137">
        <v>48180445.363837175</v>
      </c>
      <c r="F413" s="137">
        <v>1612564783.9547603</v>
      </c>
      <c r="G413" s="126">
        <v>294.5927048753752</v>
      </c>
      <c r="H413" s="126">
        <v>12.338859622047304</v>
      </c>
      <c r="I413" s="114">
        <v>6.3670406874811597E-3</v>
      </c>
      <c r="J413" s="114">
        <v>5.1638272001401702E-3</v>
      </c>
      <c r="K413" s="114">
        <v>0.40919400327897554</v>
      </c>
      <c r="L413" s="114">
        <v>4.6999670378807465E-2</v>
      </c>
      <c r="M413" s="114">
        <v>0.19912427719770745</v>
      </c>
      <c r="N413" s="114">
        <v>822.4491891944084</v>
      </c>
      <c r="O413" s="114">
        <v>5.2616068980050196E-3</v>
      </c>
      <c r="P413" s="114">
        <v>6.096605994155508E-2</v>
      </c>
      <c r="Q413" s="126">
        <v>213.62961644154396</v>
      </c>
      <c r="R413" s="126">
        <v>8.9477634875552425</v>
      </c>
      <c r="S413" s="114">
        <v>4.0487401690311002E-3</v>
      </c>
      <c r="T413" s="114">
        <v>3.744649497016677E-3</v>
      </c>
      <c r="U413" s="114">
        <v>0.15725697802255956</v>
      </c>
      <c r="V413" s="114">
        <v>2.8171557393584797E-2</v>
      </c>
      <c r="W413" s="114">
        <v>0.12791222030437535</v>
      </c>
      <c r="X413" s="114">
        <v>596.41498897465351</v>
      </c>
      <c r="Y413" s="114">
        <v>4.6810991380243812E-3</v>
      </c>
      <c r="Z413" s="114">
        <v>5.3405270809522905E-2</v>
      </c>
    </row>
    <row r="414" spans="1:26" ht="13.5" customHeight="1">
      <c r="A414" s="61" t="s">
        <v>104</v>
      </c>
      <c r="B414" s="61" t="s">
        <v>44</v>
      </c>
      <c r="C414" s="60">
        <v>2033</v>
      </c>
      <c r="D414" s="61" t="s">
        <v>3</v>
      </c>
      <c r="E414" s="137">
        <v>46768154.941561528</v>
      </c>
      <c r="F414" s="137">
        <v>1574175081.7537656</v>
      </c>
      <c r="G414" s="126">
        <v>291.77159948170691</v>
      </c>
      <c r="H414" s="126">
        <v>12.221356625135101</v>
      </c>
      <c r="I414" s="114">
        <v>6.3323274927305131E-3</v>
      </c>
      <c r="J414" s="114">
        <v>5.1163693449863016E-3</v>
      </c>
      <c r="K414" s="114">
        <v>0.40621149652242927</v>
      </c>
      <c r="L414" s="114">
        <v>4.698470474236667E-2</v>
      </c>
      <c r="M414" s="114">
        <v>0.19807897003103647</v>
      </c>
      <c r="N414" s="114">
        <v>814.87330036470655</v>
      </c>
      <c r="O414" s="114">
        <v>5.2583542716973667E-3</v>
      </c>
      <c r="P414" s="114">
        <v>6.0975689579428317E-2</v>
      </c>
      <c r="Q414" s="126">
        <v>211.56922483311789</v>
      </c>
      <c r="R414" s="126">
        <v>8.8619418482882022</v>
      </c>
      <c r="S414" s="114">
        <v>4.02514413746976E-3</v>
      </c>
      <c r="T414" s="114">
        <v>3.7099782782201393E-3</v>
      </c>
      <c r="U414" s="114">
        <v>0.15595015682801344</v>
      </c>
      <c r="V414" s="114">
        <v>2.8159847097672795E-2</v>
      </c>
      <c r="W414" s="114">
        <v>0.12716372395733166</v>
      </c>
      <c r="X414" s="114">
        <v>590.8803762998682</v>
      </c>
      <c r="Y414" s="114">
        <v>4.6780155083402594E-3</v>
      </c>
      <c r="Z414" s="114">
        <v>5.3395999607406333E-2</v>
      </c>
    </row>
    <row r="415" spans="1:26" ht="13.5" customHeight="1">
      <c r="A415" s="61" t="s">
        <v>104</v>
      </c>
      <c r="B415" s="61" t="s">
        <v>44</v>
      </c>
      <c r="C415" s="60">
        <v>2034</v>
      </c>
      <c r="D415" s="61" t="s">
        <v>3</v>
      </c>
      <c r="E415" s="137">
        <v>45210067.936890081</v>
      </c>
      <c r="F415" s="137">
        <v>1530082191.9957373</v>
      </c>
      <c r="G415" s="126">
        <v>289.13414393762497</v>
      </c>
      <c r="H415" s="126">
        <v>12.111316667994513</v>
      </c>
      <c r="I415" s="114">
        <v>6.3080672321511712E-3</v>
      </c>
      <c r="J415" s="114">
        <v>5.0714365813522688E-3</v>
      </c>
      <c r="K415" s="114">
        <v>0.40412727462021764</v>
      </c>
      <c r="L415" s="114">
        <v>4.6974071266596681E-2</v>
      </c>
      <c r="M415" s="114">
        <v>0.19735036967171074</v>
      </c>
      <c r="N415" s="114">
        <v>807.70558342037418</v>
      </c>
      <c r="O415" s="114">
        <v>5.2560533741117157E-3</v>
      </c>
      <c r="P415" s="114">
        <v>6.0982448507038406E-2</v>
      </c>
      <c r="Q415" s="126">
        <v>209.64289673092838</v>
      </c>
      <c r="R415" s="126">
        <v>8.7815692568349686</v>
      </c>
      <c r="S415" s="114">
        <v>4.0085495586444451E-3</v>
      </c>
      <c r="T415" s="114">
        <v>3.6771535904498655E-3</v>
      </c>
      <c r="U415" s="114">
        <v>0.15502173497267807</v>
      </c>
      <c r="V415" s="114">
        <v>2.8150679462478977E-2</v>
      </c>
      <c r="W415" s="114">
        <v>0.12663875569225327</v>
      </c>
      <c r="X415" s="114">
        <v>585.64421312524519</v>
      </c>
      <c r="Y415" s="114">
        <v>4.6756141715110873E-3</v>
      </c>
      <c r="Z415" s="114">
        <v>5.3386965079433274E-2</v>
      </c>
    </row>
    <row r="416" spans="1:26" ht="13.5" customHeight="1">
      <c r="A416" s="61" t="s">
        <v>104</v>
      </c>
      <c r="B416" s="61" t="s">
        <v>44</v>
      </c>
      <c r="C416" s="60">
        <v>2035</v>
      </c>
      <c r="D416" s="61" t="s">
        <v>3</v>
      </c>
      <c r="E416" s="137">
        <v>43543520.487972677</v>
      </c>
      <c r="F416" s="137">
        <v>1481566124.5793188</v>
      </c>
      <c r="G416" s="126">
        <v>286.61724110153847</v>
      </c>
      <c r="H416" s="126">
        <v>12.006749433670295</v>
      </c>
      <c r="I416" s="114">
        <v>6.2911165602102274E-3</v>
      </c>
      <c r="J416" s="114">
        <v>5.0299000906204741E-3</v>
      </c>
      <c r="K416" s="114">
        <v>0.40267221234722322</v>
      </c>
      <c r="L416" s="114">
        <v>4.696645573080413E-2</v>
      </c>
      <c r="M416" s="114">
        <v>0.19684332258140846</v>
      </c>
      <c r="N416" s="114">
        <v>801.06770726178854</v>
      </c>
      <c r="O416" s="114">
        <v>5.2544142598507874E-3</v>
      </c>
      <c r="P416" s="114">
        <v>6.0987192540460762E-2</v>
      </c>
      <c r="Q416" s="126">
        <v>207.80449633718234</v>
      </c>
      <c r="R416" s="126">
        <v>8.7051864330335054</v>
      </c>
      <c r="S416" s="114">
        <v>3.9968461864161777E-3</v>
      </c>
      <c r="T416" s="114">
        <v>3.6468003492764241E-3</v>
      </c>
      <c r="U416" s="114">
        <v>0.15435816228253621</v>
      </c>
      <c r="V416" s="114">
        <v>2.814324684500252E-2</v>
      </c>
      <c r="W416" s="114">
        <v>0.12626998502273576</v>
      </c>
      <c r="X416" s="114">
        <v>580.79364241924486</v>
      </c>
      <c r="Y416" s="114">
        <v>4.6736780186376631E-3</v>
      </c>
      <c r="Z416" s="114">
        <v>5.3377981353106847E-2</v>
      </c>
    </row>
    <row r="417" spans="1:26" ht="13.5" customHeight="1">
      <c r="A417" s="61" t="s">
        <v>104</v>
      </c>
      <c r="B417" s="61" t="s">
        <v>44</v>
      </c>
      <c r="C417" s="60">
        <v>2036</v>
      </c>
      <c r="D417" s="61" t="s">
        <v>3</v>
      </c>
      <c r="E417" s="137">
        <v>41995107.621555939</v>
      </c>
      <c r="F417" s="137">
        <v>1436354828.5687253</v>
      </c>
      <c r="G417" s="126">
        <v>284.17269306857651</v>
      </c>
      <c r="H417" s="126">
        <v>11.904344304106063</v>
      </c>
      <c r="I417" s="114">
        <v>6.2787866011076712E-3</v>
      </c>
      <c r="J417" s="114">
        <v>4.9870002555468208E-3</v>
      </c>
      <c r="K417" s="114">
        <v>0.4016133675045977</v>
      </c>
      <c r="L417" s="114">
        <v>4.6960918493560488E-2</v>
      </c>
      <c r="M417" s="114">
        <v>0.19647440161347429</v>
      </c>
      <c r="N417" s="114">
        <v>794.235429899373</v>
      </c>
      <c r="O417" s="114">
        <v>5.2532227102547076E-3</v>
      </c>
      <c r="P417" s="114">
        <v>6.0990645667147375E-2</v>
      </c>
      <c r="Q417" s="126">
        <v>206.01902309272106</v>
      </c>
      <c r="R417" s="126">
        <v>8.6303907585500763</v>
      </c>
      <c r="S417" s="114">
        <v>3.9882364048974125E-3</v>
      </c>
      <c r="T417" s="114">
        <v>3.6154667421298302E-3</v>
      </c>
      <c r="U417" s="114">
        <v>0.15386443812058573</v>
      </c>
      <c r="V417" s="114">
        <v>2.8137021817564428E-2</v>
      </c>
      <c r="W417" s="114">
        <v>0.12599866670459331</v>
      </c>
      <c r="X417" s="114">
        <v>575.80341589685929</v>
      </c>
      <c r="Y417" s="114">
        <v>4.6720594477616386E-3</v>
      </c>
      <c r="Z417" s="114">
        <v>5.3369041865188316E-2</v>
      </c>
    </row>
    <row r="418" spans="1:26" ht="13.5" customHeight="1">
      <c r="A418" s="61" t="s">
        <v>104</v>
      </c>
      <c r="B418" s="61" t="s">
        <v>44</v>
      </c>
      <c r="C418" s="60">
        <v>2037</v>
      </c>
      <c r="D418" s="61" t="s">
        <v>3</v>
      </c>
      <c r="E418" s="137">
        <v>40736411.995954596</v>
      </c>
      <c r="F418" s="137">
        <v>1400425720.5947604</v>
      </c>
      <c r="G418" s="126">
        <v>281.74060834199685</v>
      </c>
      <c r="H418" s="126">
        <v>11.802461277804957</v>
      </c>
      <c r="I418" s="114">
        <v>6.2696873735293137E-3</v>
      </c>
      <c r="J418" s="114">
        <v>4.9443191413905156E-3</v>
      </c>
      <c r="K418" s="114">
        <v>0.40083129734011547</v>
      </c>
      <c r="L418" s="114">
        <v>4.6956835086337939E-2</v>
      </c>
      <c r="M418" s="114">
        <v>0.19620209996811769</v>
      </c>
      <c r="N418" s="114">
        <v>787.43798628328079</v>
      </c>
      <c r="O418" s="114">
        <v>5.2523449086399809E-3</v>
      </c>
      <c r="P418" s="114">
        <v>6.0993199118220563E-2</v>
      </c>
      <c r="Q418" s="126">
        <v>204.24311057746741</v>
      </c>
      <c r="R418" s="126">
        <v>8.555995594795025</v>
      </c>
      <c r="S418" s="114">
        <v>3.9817933865119786E-3</v>
      </c>
      <c r="T418" s="114">
        <v>3.5843009180256042E-3</v>
      </c>
      <c r="U418" s="114">
        <v>0.15348955699215722</v>
      </c>
      <c r="V418" s="114">
        <v>2.8131674414087215E-2</v>
      </c>
      <c r="W418" s="114">
        <v>0.12579564236441873</v>
      </c>
      <c r="X418" s="114">
        <v>570.83991069590104</v>
      </c>
      <c r="Y418" s="114">
        <v>4.6706720781212793E-3</v>
      </c>
      <c r="Z418" s="114">
        <v>5.336023448996767E-2</v>
      </c>
    </row>
    <row r="419" spans="1:26" ht="13.5" customHeight="1">
      <c r="A419" s="61" t="s">
        <v>104</v>
      </c>
      <c r="B419" s="61" t="s">
        <v>44</v>
      </c>
      <c r="C419" s="60">
        <v>2038</v>
      </c>
      <c r="D419" s="61" t="s">
        <v>3</v>
      </c>
      <c r="E419" s="137">
        <v>39744167.338078164</v>
      </c>
      <c r="F419" s="137">
        <v>1373145658.7093399</v>
      </c>
      <c r="G419" s="126">
        <v>279.32965925589059</v>
      </c>
      <c r="H419" s="126">
        <v>11.701463649529138</v>
      </c>
      <c r="I419" s="114">
        <v>6.2629970029039993E-3</v>
      </c>
      <c r="J419" s="114">
        <v>4.9020089405802606E-3</v>
      </c>
      <c r="K419" s="114">
        <v>0.40025567330018197</v>
      </c>
      <c r="L419" s="114">
        <v>4.6953834432312734E-2</v>
      </c>
      <c r="M419" s="114">
        <v>0.19600186971507469</v>
      </c>
      <c r="N419" s="114">
        <v>780.69961475577054</v>
      </c>
      <c r="O419" s="114">
        <v>5.2517007991143005E-3</v>
      </c>
      <c r="P419" s="114">
        <v>6.0995081543868832E-2</v>
      </c>
      <c r="Q419" s="126">
        <v>202.48303380915507</v>
      </c>
      <c r="R419" s="126">
        <v>8.4822638099940395</v>
      </c>
      <c r="S419" s="114">
        <v>3.9769679572745579E-3</v>
      </c>
      <c r="T419" s="114">
        <v>3.5534129984349733E-3</v>
      </c>
      <c r="U419" s="114">
        <v>0.15320352616555585</v>
      </c>
      <c r="V419" s="114">
        <v>2.8126998791688319E-2</v>
      </c>
      <c r="W419" s="114">
        <v>0.1256436233187587</v>
      </c>
      <c r="X419" s="114">
        <v>565.9206648892706</v>
      </c>
      <c r="Y419" s="114">
        <v>4.6694616571135066E-3</v>
      </c>
      <c r="Z419" s="114">
        <v>5.3351579249523703E-2</v>
      </c>
    </row>
    <row r="420" spans="1:26" ht="13.5" customHeight="1">
      <c r="A420" s="61" t="s">
        <v>104</v>
      </c>
      <c r="B420" s="61" t="s">
        <v>44</v>
      </c>
      <c r="C420" s="60">
        <v>2039</v>
      </c>
      <c r="D420" s="61" t="s">
        <v>3</v>
      </c>
      <c r="E420" s="137">
        <v>38994497.24481976</v>
      </c>
      <c r="F420" s="137">
        <v>1353844468.1829324</v>
      </c>
      <c r="G420" s="126">
        <v>276.94215352097126</v>
      </c>
      <c r="H420" s="126">
        <v>11.60144809212423</v>
      </c>
      <c r="I420" s="114">
        <v>6.2581174921693648E-3</v>
      </c>
      <c r="J420" s="114">
        <v>4.8601101515671694E-3</v>
      </c>
      <c r="K420" s="114">
        <v>0.39983572461639505</v>
      </c>
      <c r="L420" s="114">
        <v>4.6951635457753264E-2</v>
      </c>
      <c r="M420" s="114">
        <v>0.19585593511355257</v>
      </c>
      <c r="N420" s="114">
        <v>774.02676514701784</v>
      </c>
      <c r="O420" s="114">
        <v>5.2512295078671594E-3</v>
      </c>
      <c r="P420" s="114">
        <v>6.0996457154291882E-2</v>
      </c>
      <c r="Q420" s="126">
        <v>200.74038723598164</v>
      </c>
      <c r="R420" s="126">
        <v>8.4092621975469886</v>
      </c>
      <c r="S420" s="114">
        <v>3.973358702354093E-3</v>
      </c>
      <c r="T420" s="114">
        <v>3.5228309646304569E-3</v>
      </c>
      <c r="U420" s="114">
        <v>0.15298454126809694</v>
      </c>
      <c r="V420" s="114">
        <v>2.8122823104180485E-2</v>
      </c>
      <c r="W420" s="114">
        <v>0.12553002309367992</v>
      </c>
      <c r="X420" s="114">
        <v>561.05013480680066</v>
      </c>
      <c r="Y420" s="114">
        <v>4.6683827674793383E-3</v>
      </c>
      <c r="Z420" s="114">
        <v>5.3343041600687771E-2</v>
      </c>
    </row>
    <row r="421" spans="1:26" ht="13.5" customHeight="1">
      <c r="A421" s="61" t="s">
        <v>104</v>
      </c>
      <c r="B421" s="61" t="s">
        <v>44</v>
      </c>
      <c r="C421" s="60">
        <v>2040</v>
      </c>
      <c r="D421" s="61" t="s">
        <v>3</v>
      </c>
      <c r="E421" s="137">
        <v>38461529.200178176</v>
      </c>
      <c r="F421" s="137">
        <v>1341757537.2884953</v>
      </c>
      <c r="G421" s="126">
        <v>274.57914937226991</v>
      </c>
      <c r="H421" s="126">
        <v>11.502458936359769</v>
      </c>
      <c r="I421" s="114">
        <v>6.2545731554755112E-3</v>
      </c>
      <c r="J421" s="114">
        <v>4.8186413455176469E-3</v>
      </c>
      <c r="K421" s="114">
        <v>0.39953074365660524</v>
      </c>
      <c r="L421" s="114">
        <v>4.6950030799380316E-2</v>
      </c>
      <c r="M421" s="114">
        <v>0.19574998535097801</v>
      </c>
      <c r="N421" s="114">
        <v>767.42239512246806</v>
      </c>
      <c r="O421" s="114">
        <v>5.2508857626340491E-3</v>
      </c>
      <c r="P421" s="114">
        <v>6.0997456695092177E-2</v>
      </c>
      <c r="Q421" s="126">
        <v>199.01588167101852</v>
      </c>
      <c r="R421" s="126">
        <v>8.3370205342893815</v>
      </c>
      <c r="S421" s="114">
        <v>3.9706464780456903E-3</v>
      </c>
      <c r="T421" s="114">
        <v>3.4925672908048804E-3</v>
      </c>
      <c r="U421" s="114">
        <v>0.15281529604374183</v>
      </c>
      <c r="V421" s="114">
        <v>2.8119020963755435E-2</v>
      </c>
      <c r="W421" s="114">
        <v>0.12544472089776765</v>
      </c>
      <c r="X421" s="114">
        <v>556.2303071028706</v>
      </c>
      <c r="Y421" s="114">
        <v>4.6674017310740293E-3</v>
      </c>
      <c r="Z421" s="114">
        <v>5.3334596724311303E-2</v>
      </c>
    </row>
    <row r="422" spans="1:26" ht="13.5" customHeight="1">
      <c r="A422" s="61" t="s">
        <v>104</v>
      </c>
      <c r="B422" s="61" t="s">
        <v>236</v>
      </c>
      <c r="C422" s="60">
        <v>2020</v>
      </c>
      <c r="D422" s="61" t="s">
        <v>3</v>
      </c>
      <c r="E422" s="137">
        <v>2085877.7895819228</v>
      </c>
      <c r="F422" s="137">
        <v>64302551.314057395</v>
      </c>
      <c r="G422" s="126">
        <v>433.36264342672473</v>
      </c>
      <c r="H422" s="126">
        <v>18.284831503361261</v>
      </c>
      <c r="I422" s="114">
        <v>3.2787160131277547E-2</v>
      </c>
      <c r="J422" s="114">
        <v>8.001333562595454E-3</v>
      </c>
      <c r="K422" s="114">
        <v>2.2613800422848858</v>
      </c>
      <c r="L422" s="114">
        <v>7.4221520144658784E-2</v>
      </c>
      <c r="M422" s="114">
        <v>0.85372403618058912</v>
      </c>
      <c r="N422" s="114">
        <v>1270.8822601941351</v>
      </c>
      <c r="O422" s="114">
        <v>8.9514392348204845E-3</v>
      </c>
      <c r="P422" s="114">
        <v>5.4997974011267103E-2</v>
      </c>
      <c r="Q422" s="126">
        <v>311.92378950099805</v>
      </c>
      <c r="R422" s="126">
        <v>13.160972731328769</v>
      </c>
      <c r="S422" s="114">
        <v>2.1937337007514348E-2</v>
      </c>
      <c r="T422" s="114">
        <v>5.759163425281026E-3</v>
      </c>
      <c r="U422" s="114">
        <v>1.0820070924869682</v>
      </c>
      <c r="V422" s="114">
        <v>4.3581423698149171E-2</v>
      </c>
      <c r="W422" s="114">
        <v>0.5728970412297546</v>
      </c>
      <c r="X422" s="114">
        <v>914.7498443214954</v>
      </c>
      <c r="Y422" s="114">
        <v>7.1365348671153083E-3</v>
      </c>
      <c r="Z422" s="114">
        <v>5.1366246091094477E-2</v>
      </c>
    </row>
    <row r="423" spans="1:26" ht="13.5" customHeight="1">
      <c r="A423" s="61" t="s">
        <v>104</v>
      </c>
      <c r="B423" s="61" t="s">
        <v>236</v>
      </c>
      <c r="C423" s="60">
        <v>2021</v>
      </c>
      <c r="D423" s="61" t="s">
        <v>3</v>
      </c>
      <c r="E423" s="137">
        <v>1979882.3679565028</v>
      </c>
      <c r="F423" s="137">
        <v>61536801.237868145</v>
      </c>
      <c r="G423" s="126">
        <v>428.74520185259047</v>
      </c>
      <c r="H423" s="126">
        <v>18.085553957728337</v>
      </c>
      <c r="I423" s="114">
        <v>2.6208482594832293E-2</v>
      </c>
      <c r="J423" s="114">
        <v>7.9025823359085579E-3</v>
      </c>
      <c r="K423" s="114">
        <v>1.791275114977195</v>
      </c>
      <c r="L423" s="114">
        <v>6.8850907001257941E-2</v>
      </c>
      <c r="M423" s="114">
        <v>0.69191380441298034</v>
      </c>
      <c r="N423" s="114">
        <v>1255.30795852446</v>
      </c>
      <c r="O423" s="114">
        <v>7.9883100989590738E-3</v>
      </c>
      <c r="P423" s="114">
        <v>5.6539847839959863E-2</v>
      </c>
      <c r="Q423" s="126">
        <v>308.77583097222015</v>
      </c>
      <c r="R423" s="126">
        <v>13.024943317757508</v>
      </c>
      <c r="S423" s="114">
        <v>1.7473369802262891E-2</v>
      </c>
      <c r="T423" s="114">
        <v>5.6913206656374607E-3</v>
      </c>
      <c r="U423" s="114">
        <v>0.84958749210890439</v>
      </c>
      <c r="V423" s="114">
        <v>4.0603180087916843E-2</v>
      </c>
      <c r="W423" s="114">
        <v>0.46181649750809822</v>
      </c>
      <c r="X423" s="114">
        <v>904.05386776246053</v>
      </c>
      <c r="Y423" s="114">
        <v>6.4989381914555902E-3</v>
      </c>
      <c r="Z423" s="114">
        <v>5.1927996046913734E-2</v>
      </c>
    </row>
    <row r="424" spans="1:26" ht="13.5" customHeight="1">
      <c r="A424" s="61" t="s">
        <v>104</v>
      </c>
      <c r="B424" s="61" t="s">
        <v>236</v>
      </c>
      <c r="C424" s="60">
        <v>2022</v>
      </c>
      <c r="D424" s="61" t="s">
        <v>3</v>
      </c>
      <c r="E424" s="137">
        <v>1911755.8479477456</v>
      </c>
      <c r="F424" s="137">
        <v>59883153.153266378</v>
      </c>
      <c r="G424" s="126">
        <v>421.3963134261225</v>
      </c>
      <c r="H424" s="126">
        <v>17.780376275477408</v>
      </c>
      <c r="I424" s="114">
        <v>2.0514856944696278E-2</v>
      </c>
      <c r="J424" s="114">
        <v>7.7817253357405566E-3</v>
      </c>
      <c r="K424" s="114">
        <v>1.3821039320084678</v>
      </c>
      <c r="L424" s="114">
        <v>6.4290897215845841E-2</v>
      </c>
      <c r="M424" s="114">
        <v>0.5506615547529049</v>
      </c>
      <c r="N424" s="114">
        <v>1235.9901345749793</v>
      </c>
      <c r="O424" s="114">
        <v>7.1711650992372618E-3</v>
      </c>
      <c r="P424" s="114">
        <v>5.7880098765622591E-2</v>
      </c>
      <c r="Q424" s="126">
        <v>303.63187064353866</v>
      </c>
      <c r="R424" s="126">
        <v>12.811428902582646</v>
      </c>
      <c r="S424" s="114">
        <v>1.361414303919402E-2</v>
      </c>
      <c r="T424" s="114">
        <v>5.6070253707602904E-3</v>
      </c>
      <c r="U424" s="114">
        <v>0.64812649780230458</v>
      </c>
      <c r="V424" s="114">
        <v>3.8074807956865353E-2</v>
      </c>
      <c r="W424" s="114">
        <v>0.36493253690520944</v>
      </c>
      <c r="X424" s="114">
        <v>890.5773133294241</v>
      </c>
      <c r="Y424" s="114">
        <v>5.9574083353366759E-3</v>
      </c>
      <c r="Z424" s="114">
        <v>5.2407447345933916E-2</v>
      </c>
    </row>
    <row r="425" spans="1:26" ht="13.5" customHeight="1">
      <c r="A425" s="61" t="s">
        <v>104</v>
      </c>
      <c r="B425" s="61" t="s">
        <v>236</v>
      </c>
      <c r="C425" s="60">
        <v>2023</v>
      </c>
      <c r="D425" s="61" t="s">
        <v>3</v>
      </c>
      <c r="E425" s="137">
        <v>1870598.8420102752</v>
      </c>
      <c r="F425" s="137">
        <v>59034445.974321797</v>
      </c>
      <c r="G425" s="126">
        <v>413.10801142564969</v>
      </c>
      <c r="H425" s="126">
        <v>17.43066004978234</v>
      </c>
      <c r="I425" s="114">
        <v>1.6465221782910079E-2</v>
      </c>
      <c r="J425" s="114">
        <v>7.6286692039890473E-3</v>
      </c>
      <c r="K425" s="114">
        <v>1.0923802418761246</v>
      </c>
      <c r="L425" s="114">
        <v>6.1017582013647188E-2</v>
      </c>
      <c r="M425" s="114">
        <v>0.45049212566977537</v>
      </c>
      <c r="N425" s="114">
        <v>1211.6798613747403</v>
      </c>
      <c r="O425" s="114">
        <v>6.5835133627730347E-3</v>
      </c>
      <c r="P425" s="114">
        <v>5.8828039865209882E-2</v>
      </c>
      <c r="Q425" s="126">
        <v>297.75667804151351</v>
      </c>
      <c r="R425" s="126">
        <v>12.563531301615088</v>
      </c>
      <c r="S425" s="114">
        <v>1.0869794129002961E-2</v>
      </c>
      <c r="T425" s="114">
        <v>5.4985309827771129E-3</v>
      </c>
      <c r="U425" s="114">
        <v>0.50558985444968541</v>
      </c>
      <c r="V425" s="114">
        <v>3.6259805233421732E-2</v>
      </c>
      <c r="W425" s="114">
        <v>0.29620675418216447</v>
      </c>
      <c r="X425" s="114">
        <v>873.34488897385575</v>
      </c>
      <c r="Y425" s="114">
        <v>5.5673374857572672E-3</v>
      </c>
      <c r="Z425" s="114">
        <v>5.2742249101493353E-2</v>
      </c>
    </row>
    <row r="426" spans="1:26" ht="13.5" customHeight="1">
      <c r="A426" s="61" t="s">
        <v>104</v>
      </c>
      <c r="B426" s="61" t="s">
        <v>236</v>
      </c>
      <c r="C426" s="60">
        <v>2024</v>
      </c>
      <c r="D426" s="61" t="s">
        <v>3</v>
      </c>
      <c r="E426" s="137">
        <v>1846206.0781986017</v>
      </c>
      <c r="F426" s="137">
        <v>58688665.683590069</v>
      </c>
      <c r="G426" s="126">
        <v>404.24751407188069</v>
      </c>
      <c r="H426" s="126">
        <v>17.056800640199477</v>
      </c>
      <c r="I426" s="114">
        <v>1.3623943474209721E-2</v>
      </c>
      <c r="J426" s="114">
        <v>7.4650466127411681E-3</v>
      </c>
      <c r="K426" s="114">
        <v>0.89057605882575686</v>
      </c>
      <c r="L426" s="114">
        <v>5.8681417740887205E-2</v>
      </c>
      <c r="M426" s="114">
        <v>0.38063864304670575</v>
      </c>
      <c r="N426" s="114">
        <v>1185.6912920214729</v>
      </c>
      <c r="O426" s="114">
        <v>6.1631461152729253E-3</v>
      </c>
      <c r="P426" s="114">
        <v>5.9487954368742213E-2</v>
      </c>
      <c r="Q426" s="126">
        <v>291.42988311606695</v>
      </c>
      <c r="R426" s="126">
        <v>12.29657881340367</v>
      </c>
      <c r="S426" s="114">
        <v>8.9447389819726376E-3</v>
      </c>
      <c r="T426" s="114">
        <v>5.3816970694353112E-3</v>
      </c>
      <c r="U426" s="114">
        <v>0.40628023369924643</v>
      </c>
      <c r="V426" s="114">
        <v>3.496416897800253E-2</v>
      </c>
      <c r="W426" s="114">
        <v>0.24825123728215404</v>
      </c>
      <c r="X426" s="114">
        <v>854.78787776568379</v>
      </c>
      <c r="Y426" s="114">
        <v>5.287643161343736E-3</v>
      </c>
      <c r="Z426" s="114">
        <v>5.2972200619768754E-2</v>
      </c>
    </row>
    <row r="427" spans="1:26" ht="13.5" customHeight="1">
      <c r="A427" s="61" t="s">
        <v>104</v>
      </c>
      <c r="B427" s="61" t="s">
        <v>236</v>
      </c>
      <c r="C427" s="60">
        <v>2025</v>
      </c>
      <c r="D427" s="61" t="s">
        <v>3</v>
      </c>
      <c r="E427" s="137">
        <v>1829208.9479920757</v>
      </c>
      <c r="F427" s="137">
        <v>58559874.387089007</v>
      </c>
      <c r="G427" s="126">
        <v>396.21058176309663</v>
      </c>
      <c r="H427" s="126">
        <v>16.66920653524722</v>
      </c>
      <c r="I427" s="114">
        <v>1.1635199335702881E-2</v>
      </c>
      <c r="J427" s="114">
        <v>7.1697107078770575E-3</v>
      </c>
      <c r="K427" s="114">
        <v>0.74928027512501483</v>
      </c>
      <c r="L427" s="114">
        <v>5.7041444339737346E-2</v>
      </c>
      <c r="M427" s="114">
        <v>0.33179698058583085</v>
      </c>
      <c r="N427" s="114">
        <v>1139.9874796326026</v>
      </c>
      <c r="O427" s="114">
        <v>5.8683186241048615E-3</v>
      </c>
      <c r="P427" s="114">
        <v>5.9950958677222589E-2</v>
      </c>
      <c r="Q427" s="126">
        <v>285.67024571746913</v>
      </c>
      <c r="R427" s="126">
        <v>12.018599568061415</v>
      </c>
      <c r="S427" s="114">
        <v>7.5976400684779604E-3</v>
      </c>
      <c r="T427" s="114">
        <v>5.1694051444266028E-3</v>
      </c>
      <c r="U427" s="114">
        <v>0.33663886142852689</v>
      </c>
      <c r="V427" s="114">
        <v>3.4053308094882891E-2</v>
      </c>
      <c r="W427" s="114">
        <v>0.2147186849459676</v>
      </c>
      <c r="X427" s="114">
        <v>821.93792495982279</v>
      </c>
      <c r="Y427" s="114">
        <v>5.0909947719265086E-3</v>
      </c>
      <c r="Z427" s="114">
        <v>5.3130669252371476E-2</v>
      </c>
    </row>
    <row r="428" spans="1:26" ht="13.5" customHeight="1">
      <c r="A428" s="61" t="s">
        <v>104</v>
      </c>
      <c r="B428" s="61" t="s">
        <v>236</v>
      </c>
      <c r="C428" s="60">
        <v>2026</v>
      </c>
      <c r="D428" s="61" t="s">
        <v>3</v>
      </c>
      <c r="E428" s="137">
        <v>1812823.968068338</v>
      </c>
      <c r="F428" s="137">
        <v>58434996.208358221</v>
      </c>
      <c r="G428" s="126">
        <v>387.50924238704232</v>
      </c>
      <c r="H428" s="126">
        <v>16.305477157585401</v>
      </c>
      <c r="I428" s="114">
        <v>1.0252557344124733E-2</v>
      </c>
      <c r="J428" s="114">
        <v>7.0193742648884047E-3</v>
      </c>
      <c r="K428" s="114">
        <v>0.65037478295958262</v>
      </c>
      <c r="L428" s="114">
        <v>5.5918896299319003E-2</v>
      </c>
      <c r="M428" s="114">
        <v>0.2976222491346025</v>
      </c>
      <c r="N428" s="114">
        <v>1116.0243112688484</v>
      </c>
      <c r="O428" s="114">
        <v>5.666973397970709E-3</v>
      </c>
      <c r="P428" s="114">
        <v>6.0275472009208367E-2</v>
      </c>
      <c r="Q428" s="126">
        <v>279.41359836567858</v>
      </c>
      <c r="R428" s="126">
        <v>11.757066793054271</v>
      </c>
      <c r="S428" s="114">
        <v>6.6614690106543461E-3</v>
      </c>
      <c r="T428" s="114">
        <v>5.0613208850099206E-3</v>
      </c>
      <c r="U428" s="114">
        <v>0.28791640854836653</v>
      </c>
      <c r="V428" s="114">
        <v>3.3428139073385758E-2</v>
      </c>
      <c r="W428" s="114">
        <v>0.19126847439134678</v>
      </c>
      <c r="X428" s="114">
        <v>804.70949997045591</v>
      </c>
      <c r="Y428" s="114">
        <v>4.9563001034040027E-3</v>
      </c>
      <c r="Z428" s="114">
        <v>5.3237414454201056E-2</v>
      </c>
    </row>
    <row r="429" spans="1:26" ht="13.5" customHeight="1">
      <c r="A429" s="61" t="s">
        <v>104</v>
      </c>
      <c r="B429" s="61" t="s">
        <v>236</v>
      </c>
      <c r="C429" s="60">
        <v>2027</v>
      </c>
      <c r="D429" s="61" t="s">
        <v>3</v>
      </c>
      <c r="E429" s="137">
        <v>1794676.0017637652</v>
      </c>
      <c r="F429" s="137">
        <v>58237527.956462808</v>
      </c>
      <c r="G429" s="126">
        <v>380.01424233985841</v>
      </c>
      <c r="H429" s="126">
        <v>15.992410154770109</v>
      </c>
      <c r="I429" s="114">
        <v>9.2925456215380287E-3</v>
      </c>
      <c r="J429" s="114">
        <v>6.8905939584885355E-3</v>
      </c>
      <c r="K429" s="114">
        <v>0.5808993164693631</v>
      </c>
      <c r="L429" s="114">
        <v>5.516667830869075E-2</v>
      </c>
      <c r="M429" s="114">
        <v>0.2735520345493882</v>
      </c>
      <c r="N429" s="114">
        <v>1095.4908677693843</v>
      </c>
      <c r="O429" s="114">
        <v>5.5323652286835365E-3</v>
      </c>
      <c r="P429" s="114">
        <v>6.0503000479340464E-2</v>
      </c>
      <c r="Q429" s="126">
        <v>274.01476822858018</v>
      </c>
      <c r="R429" s="126">
        <v>11.531558751570754</v>
      </c>
      <c r="S429" s="114">
        <v>6.01175351115899E-3</v>
      </c>
      <c r="T429" s="114">
        <v>4.9685624803606264E-3</v>
      </c>
      <c r="U429" s="114">
        <v>0.25384605749273431</v>
      </c>
      <c r="V429" s="114">
        <v>3.300745809259386E-2</v>
      </c>
      <c r="W429" s="114">
        <v>0.17476906375012333</v>
      </c>
      <c r="X429" s="114">
        <v>789.91954190994034</v>
      </c>
      <c r="Y429" s="114">
        <v>4.8659109476398539E-3</v>
      </c>
      <c r="Z429" s="114">
        <v>5.3306759401048301E-2</v>
      </c>
    </row>
    <row r="430" spans="1:26" ht="13.5" customHeight="1">
      <c r="A430" s="61" t="s">
        <v>104</v>
      </c>
      <c r="B430" s="61" t="s">
        <v>236</v>
      </c>
      <c r="C430" s="60">
        <v>2028</v>
      </c>
      <c r="D430" s="61" t="s">
        <v>3</v>
      </c>
      <c r="E430" s="137">
        <v>1772739.9925657648</v>
      </c>
      <c r="F430" s="137">
        <v>57901097.843989968</v>
      </c>
      <c r="G430" s="126">
        <v>374.46507792572351</v>
      </c>
      <c r="H430" s="126">
        <v>15.724597005549803</v>
      </c>
      <c r="I430" s="114">
        <v>8.6347972467619542E-3</v>
      </c>
      <c r="J430" s="114">
        <v>6.6860839164581323E-3</v>
      </c>
      <c r="K430" s="114">
        <v>0.5330987698408427</v>
      </c>
      <c r="L430" s="114">
        <v>5.4660153154962754E-2</v>
      </c>
      <c r="M430" s="114">
        <v>0.25694444506047448</v>
      </c>
      <c r="N430" s="114">
        <v>1063.8449806288688</v>
      </c>
      <c r="O430" s="114">
        <v>5.4417205266241286E-3</v>
      </c>
      <c r="P430" s="114">
        <v>6.0659145653860054E-2</v>
      </c>
      <c r="Q430" s="126">
        <v>270.0103869490917</v>
      </c>
      <c r="R430" s="126">
        <v>11.338319037934962</v>
      </c>
      <c r="S430" s="114">
        <v>5.5665831697045047E-3</v>
      </c>
      <c r="T430" s="114">
        <v>4.821042633553799E-3</v>
      </c>
      <c r="U430" s="114">
        <v>0.23047912150476385</v>
      </c>
      <c r="V430" s="114">
        <v>3.2722655944792928E-2</v>
      </c>
      <c r="W430" s="114">
        <v>0.16338748831185113</v>
      </c>
      <c r="X430" s="114">
        <v>767.09207829101399</v>
      </c>
      <c r="Y430" s="114">
        <v>4.8047060384466267E-3</v>
      </c>
      <c r="Z430" s="114">
        <v>5.3349625177280244E-2</v>
      </c>
    </row>
    <row r="431" spans="1:26" ht="13.5" customHeight="1">
      <c r="A431" s="61" t="s">
        <v>104</v>
      </c>
      <c r="B431" s="61" t="s">
        <v>236</v>
      </c>
      <c r="C431" s="60">
        <v>2029</v>
      </c>
      <c r="D431" s="61" t="s">
        <v>3</v>
      </c>
      <c r="E431" s="137">
        <v>1747699.1269213133</v>
      </c>
      <c r="F431" s="137">
        <v>57446770.705704145</v>
      </c>
      <c r="G431" s="126">
        <v>368.97282184600908</v>
      </c>
      <c r="H431" s="126">
        <v>15.495915575482918</v>
      </c>
      <c r="I431" s="114">
        <v>8.1862623515500162E-3</v>
      </c>
      <c r="J431" s="114">
        <v>6.5939294146727077E-3</v>
      </c>
      <c r="K431" s="114">
        <v>0.50046346748551762</v>
      </c>
      <c r="L431" s="114">
        <v>5.4319979583173743E-2</v>
      </c>
      <c r="M431" s="114">
        <v>0.24554474248995886</v>
      </c>
      <c r="N431" s="114">
        <v>1049.131837429476</v>
      </c>
      <c r="O431" s="114">
        <v>5.3807057448676645E-3</v>
      </c>
      <c r="P431" s="114">
        <v>6.076518462870005E-2</v>
      </c>
      <c r="Q431" s="126">
        <v>266.04113445748015</v>
      </c>
      <c r="R431" s="126">
        <v>11.173047756019715</v>
      </c>
      <c r="S431" s="114">
        <v>5.2629162577284075E-3</v>
      </c>
      <c r="T431" s="114">
        <v>4.7544327336505425E-3</v>
      </c>
      <c r="U431" s="114">
        <v>0.21460498388778337</v>
      </c>
      <c r="V431" s="114">
        <v>3.2529925215588874E-2</v>
      </c>
      <c r="W431" s="114">
        <v>0.15557384447534378</v>
      </c>
      <c r="X431" s="114">
        <v>756.45740742846931</v>
      </c>
      <c r="Y431" s="114">
        <v>4.7631701353620364E-3</v>
      </c>
      <c r="Z431" s="114">
        <v>5.3373926124227034E-2</v>
      </c>
    </row>
    <row r="432" spans="1:26" ht="13.5" customHeight="1">
      <c r="A432" s="61" t="s">
        <v>104</v>
      </c>
      <c r="B432" s="61" t="s">
        <v>236</v>
      </c>
      <c r="C432" s="60">
        <v>2030</v>
      </c>
      <c r="D432" s="61" t="s">
        <v>3</v>
      </c>
      <c r="E432" s="137">
        <v>1716533.4570192019</v>
      </c>
      <c r="F432" s="137">
        <v>56772391.138220675</v>
      </c>
      <c r="G432" s="126">
        <v>365.3064950541567</v>
      </c>
      <c r="H432" s="126">
        <v>15.299023142184122</v>
      </c>
      <c r="I432" s="114">
        <v>7.8770068398144114E-3</v>
      </c>
      <c r="J432" s="114">
        <v>6.3983596082698834E-3</v>
      </c>
      <c r="K432" s="114">
        <v>0.47788540790719919</v>
      </c>
      <c r="L432" s="114">
        <v>5.4093371801767494E-2</v>
      </c>
      <c r="M432" s="114">
        <v>0.23757346718210742</v>
      </c>
      <c r="N432" s="114">
        <v>1019.1178090701519</v>
      </c>
      <c r="O432" s="114">
        <v>5.3398791014444506E-3</v>
      </c>
      <c r="P432" s="114">
        <v>6.083776854803967E-2</v>
      </c>
      <c r="Q432" s="126">
        <v>263.38488394922496</v>
      </c>
      <c r="R432" s="126">
        <v>11.030549660069125</v>
      </c>
      <c r="S432" s="114">
        <v>5.0534958560848929E-3</v>
      </c>
      <c r="T432" s="114">
        <v>4.6131980287942471E-3</v>
      </c>
      <c r="U432" s="114">
        <v>0.20373986105942657</v>
      </c>
      <c r="V432" s="114">
        <v>3.2400109638247812E-2</v>
      </c>
      <c r="W432" s="114">
        <v>0.15011061358936809</v>
      </c>
      <c r="X432" s="114">
        <v>734.78087443459503</v>
      </c>
      <c r="Y432" s="114">
        <v>4.7350496368510925E-3</v>
      </c>
      <c r="Z432" s="114">
        <v>5.3385604164414735E-2</v>
      </c>
    </row>
    <row r="433" spans="1:26" ht="13.5" customHeight="1">
      <c r="A433" s="61" t="s">
        <v>104</v>
      </c>
      <c r="B433" s="61" t="s">
        <v>236</v>
      </c>
      <c r="C433" s="60">
        <v>2031</v>
      </c>
      <c r="D433" s="61" t="s">
        <v>3</v>
      </c>
      <c r="E433" s="137">
        <v>1677574.159205317</v>
      </c>
      <c r="F433" s="137">
        <v>55819263.329878896</v>
      </c>
      <c r="G433" s="126">
        <v>361.17149663446799</v>
      </c>
      <c r="H433" s="126">
        <v>15.126663282617235</v>
      </c>
      <c r="I433" s="114">
        <v>7.6619966091322116E-3</v>
      </c>
      <c r="J433" s="114">
        <v>6.3284007700392117E-3</v>
      </c>
      <c r="K433" s="114">
        <v>0.46216839709613072</v>
      </c>
      <c r="L433" s="114">
        <v>5.3940026213126616E-2</v>
      </c>
      <c r="M433" s="114">
        <v>0.23197023015033882</v>
      </c>
      <c r="N433" s="114">
        <v>1007.9535820888669</v>
      </c>
      <c r="O433" s="114">
        <v>5.3121159397363999E-3</v>
      </c>
      <c r="P433" s="114">
        <v>6.0887800141058046E-2</v>
      </c>
      <c r="Q433" s="126">
        <v>260.38856812139085</v>
      </c>
      <c r="R433" s="126">
        <v>10.90565072083051</v>
      </c>
      <c r="S433" s="114">
        <v>4.9078136383647209E-3</v>
      </c>
      <c r="T433" s="114">
        <v>4.562495186813024E-3</v>
      </c>
      <c r="U433" s="114">
        <v>0.19624360104863611</v>
      </c>
      <c r="V433" s="114">
        <v>3.231090546179851E-2</v>
      </c>
      <c r="W433" s="114">
        <v>0.14626872750372455</v>
      </c>
      <c r="X433" s="114">
        <v>726.68965413562285</v>
      </c>
      <c r="Y433" s="114">
        <v>4.7156111479453059E-3</v>
      </c>
      <c r="Z433" s="114">
        <v>5.3389339525436251E-2</v>
      </c>
    </row>
    <row r="434" spans="1:26" ht="13.5" customHeight="1">
      <c r="A434" s="61" t="s">
        <v>104</v>
      </c>
      <c r="B434" s="61" t="s">
        <v>236</v>
      </c>
      <c r="C434" s="60">
        <v>2032</v>
      </c>
      <c r="D434" s="61" t="s">
        <v>3</v>
      </c>
      <c r="E434" s="137">
        <v>1632728.4446222871</v>
      </c>
      <c r="F434" s="137">
        <v>54646244.377294444</v>
      </c>
      <c r="G434" s="126">
        <v>357.46281491877477</v>
      </c>
      <c r="H434" s="126">
        <v>14.972140926743377</v>
      </c>
      <c r="I434" s="114">
        <v>7.5114453626029427E-3</v>
      </c>
      <c r="J434" s="114">
        <v>6.2658585096230452E-3</v>
      </c>
      <c r="K434" s="114">
        <v>0.45114259325367234</v>
      </c>
      <c r="L434" s="114">
        <v>5.383599297423277E-2</v>
      </c>
      <c r="M434" s="114">
        <v>0.22799868789547406</v>
      </c>
      <c r="N434" s="114">
        <v>997.97108832504568</v>
      </c>
      <c r="O434" s="114">
        <v>5.2931788058638478E-3</v>
      </c>
      <c r="P434" s="114">
        <v>6.0922526395103836E-2</v>
      </c>
      <c r="Q434" s="126">
        <v>257.69865051985505</v>
      </c>
      <c r="R434" s="126">
        <v>10.793571670081462</v>
      </c>
      <c r="S434" s="114">
        <v>4.8057183299701932E-3</v>
      </c>
      <c r="T434" s="114">
        <v>4.5171223827717962E-3</v>
      </c>
      <c r="U434" s="114">
        <v>0.19103312130195094</v>
      </c>
      <c r="V434" s="114">
        <v>3.2249101101345767E-2</v>
      </c>
      <c r="W434" s="114">
        <v>0.14354387302916846</v>
      </c>
      <c r="X434" s="114">
        <v>719.4477075262572</v>
      </c>
      <c r="Y434" s="114">
        <v>4.702057789084035E-3</v>
      </c>
      <c r="Z434" s="114">
        <v>5.3388076789532883E-2</v>
      </c>
    </row>
    <row r="435" spans="1:26" ht="13.5" customHeight="1">
      <c r="A435" s="61" t="s">
        <v>104</v>
      </c>
      <c r="B435" s="61" t="s">
        <v>236</v>
      </c>
      <c r="C435" s="60">
        <v>2033</v>
      </c>
      <c r="D435" s="61" t="s">
        <v>3</v>
      </c>
      <c r="E435" s="137">
        <v>1582411.6475486765</v>
      </c>
      <c r="F435" s="137">
        <v>53262588.35228017</v>
      </c>
      <c r="G435" s="126">
        <v>354.06035924044517</v>
      </c>
      <c r="H435" s="126">
        <v>14.830428749019566</v>
      </c>
      <c r="I435" s="114">
        <v>7.4083099097713876E-3</v>
      </c>
      <c r="J435" s="114">
        <v>6.2086356983014953E-3</v>
      </c>
      <c r="K435" s="114">
        <v>0.44359879802272212</v>
      </c>
      <c r="L435" s="114">
        <v>5.3764521044342262E-2</v>
      </c>
      <c r="M435" s="114">
        <v>0.2252802046052258</v>
      </c>
      <c r="N435" s="114">
        <v>988.83624717101384</v>
      </c>
      <c r="O435" s="114">
        <v>5.2801602249534169E-3</v>
      </c>
      <c r="P435" s="114">
        <v>6.0946270829877518E-2</v>
      </c>
      <c r="Q435" s="126">
        <v>255.22959960968612</v>
      </c>
      <c r="R435" s="126">
        <v>10.690731941221655</v>
      </c>
      <c r="S435" s="114">
        <v>4.735642231573284E-3</v>
      </c>
      <c r="T435" s="114">
        <v>4.4755860463999604E-3</v>
      </c>
      <c r="U435" s="114">
        <v>0.18745674773190993</v>
      </c>
      <c r="V435" s="114">
        <v>3.2205519731682841E-2</v>
      </c>
      <c r="W435" s="114">
        <v>0.14167534177975763</v>
      </c>
      <c r="X435" s="114">
        <v>712.81710267262361</v>
      </c>
      <c r="Y435" s="114">
        <v>4.6924881978099003E-3</v>
      </c>
      <c r="Z435" s="114">
        <v>5.3384264803872733E-2</v>
      </c>
    </row>
    <row r="436" spans="1:26" ht="13.5" customHeight="1">
      <c r="A436" s="61" t="s">
        <v>104</v>
      </c>
      <c r="B436" s="61" t="s">
        <v>236</v>
      </c>
      <c r="C436" s="60">
        <v>2034</v>
      </c>
      <c r="D436" s="61" t="s">
        <v>3</v>
      </c>
      <c r="E436" s="137">
        <v>1527605.2847175316</v>
      </c>
      <c r="F436" s="137">
        <v>51700024.999025814</v>
      </c>
      <c r="G436" s="126">
        <v>350.88294847470212</v>
      </c>
      <c r="H436" s="126">
        <v>14.697864612259346</v>
      </c>
      <c r="I436" s="114">
        <v>7.3375771586517676E-3</v>
      </c>
      <c r="J436" s="114">
        <v>6.1545156737048507E-3</v>
      </c>
      <c r="K436" s="114">
        <v>0.43843147073833139</v>
      </c>
      <c r="L436" s="114">
        <v>5.3715259768231993E-2</v>
      </c>
      <c r="M436" s="114">
        <v>0.22341893596852055</v>
      </c>
      <c r="N436" s="114">
        <v>980.20286622101776</v>
      </c>
      <c r="O436" s="114">
        <v>5.2711859114701809E-3</v>
      </c>
      <c r="P436" s="114">
        <v>6.0962538986476876E-2</v>
      </c>
      <c r="Q436" s="126">
        <v>252.92321979572188</v>
      </c>
      <c r="R436" s="126">
        <v>10.594505255994942</v>
      </c>
      <c r="S436" s="114">
        <v>4.6874519835976777E-3</v>
      </c>
      <c r="T436" s="114">
        <v>4.4362940041496376E-3</v>
      </c>
      <c r="U436" s="114">
        <v>0.18499341840383893</v>
      </c>
      <c r="V436" s="114">
        <v>3.2174428452184274E-2</v>
      </c>
      <c r="W436" s="114">
        <v>0.14039276349611179</v>
      </c>
      <c r="X436" s="114">
        <v>706.54919555171637</v>
      </c>
      <c r="Y436" s="114">
        <v>4.6856556258365843E-3</v>
      </c>
      <c r="Z436" s="114">
        <v>5.3378915644989387E-2</v>
      </c>
    </row>
    <row r="437" spans="1:26" ht="13.5" customHeight="1">
      <c r="A437" s="61" t="s">
        <v>104</v>
      </c>
      <c r="B437" s="61" t="s">
        <v>236</v>
      </c>
      <c r="C437" s="60">
        <v>2035</v>
      </c>
      <c r="D437" s="61" t="s">
        <v>3</v>
      </c>
      <c r="E437" s="137">
        <v>1469475.1213421952</v>
      </c>
      <c r="F437" s="137">
        <v>49998818.108747825</v>
      </c>
      <c r="G437" s="126">
        <v>347.84908303384935</v>
      </c>
      <c r="H437" s="126">
        <v>14.571826749388748</v>
      </c>
      <c r="I437" s="114">
        <v>7.28881108010498E-3</v>
      </c>
      <c r="J437" s="114">
        <v>6.1044692480811706E-3</v>
      </c>
      <c r="K437" s="114">
        <v>0.43487370058397634</v>
      </c>
      <c r="L437" s="114">
        <v>5.3681109542341926E-2</v>
      </c>
      <c r="M437" s="114">
        <v>0.22213811401597697</v>
      </c>
      <c r="N437" s="114">
        <v>972.20483439209806</v>
      </c>
      <c r="O437" s="114">
        <v>5.2649636306908209E-3</v>
      </c>
      <c r="P437" s="114">
        <v>6.0973743220199141E-2</v>
      </c>
      <c r="Q437" s="126">
        <v>250.7205105917609</v>
      </c>
      <c r="R437" s="126">
        <v>10.502991156385789</v>
      </c>
      <c r="S437" s="114">
        <v>4.6540947780630846E-3</v>
      </c>
      <c r="T437" s="114">
        <v>4.3999415879491573E-3</v>
      </c>
      <c r="U437" s="114">
        <v>0.18328357312702456</v>
      </c>
      <c r="V437" s="114">
        <v>3.2151794728790851E-2</v>
      </c>
      <c r="W437" s="114">
        <v>0.13950683657076451</v>
      </c>
      <c r="X437" s="114">
        <v>700.73978736015692</v>
      </c>
      <c r="Y437" s="114">
        <v>4.6806767535261693E-3</v>
      </c>
      <c r="Z437" s="114">
        <v>5.3372428759838136E-2</v>
      </c>
    </row>
    <row r="438" spans="1:26" ht="13.5" customHeight="1">
      <c r="A438" s="61" t="s">
        <v>104</v>
      </c>
      <c r="B438" s="61" t="s">
        <v>236</v>
      </c>
      <c r="C438" s="60">
        <v>2036</v>
      </c>
      <c r="D438" s="61" t="s">
        <v>3</v>
      </c>
      <c r="E438" s="137">
        <v>1415942.5767811502</v>
      </c>
      <c r="F438" s="137">
        <v>48429354.568238042</v>
      </c>
      <c r="G438" s="126">
        <v>344.89911909790294</v>
      </c>
      <c r="H438" s="126">
        <v>14.44824912481478</v>
      </c>
      <c r="I438" s="114">
        <v>7.2546056803213001E-3</v>
      </c>
      <c r="J438" s="114">
        <v>6.0526997738802506E-3</v>
      </c>
      <c r="K438" s="114">
        <v>0.43238209692017315</v>
      </c>
      <c r="L438" s="114">
        <v>5.3657000392402683E-2</v>
      </c>
      <c r="M438" s="114">
        <v>0.22124173343753004</v>
      </c>
      <c r="N438" s="114">
        <v>963.95996804145045</v>
      </c>
      <c r="O438" s="114">
        <v>5.2605703424830055E-3</v>
      </c>
      <c r="P438" s="114">
        <v>6.0981593168308999E-2</v>
      </c>
      <c r="Q438" s="126">
        <v>248.5785575465801</v>
      </c>
      <c r="R438" s="126">
        <v>10.413262103753322</v>
      </c>
      <c r="S438" s="114">
        <v>4.6305717095831709E-3</v>
      </c>
      <c r="T438" s="114">
        <v>4.3623520494599386E-3</v>
      </c>
      <c r="U438" s="114">
        <v>0.18207301983975993</v>
      </c>
      <c r="V438" s="114">
        <v>3.2134794672402399E-2</v>
      </c>
      <c r="W438" s="114">
        <v>0.13888366282214348</v>
      </c>
      <c r="X438" s="114">
        <v>694.7532339749838</v>
      </c>
      <c r="Y438" s="114">
        <v>4.6769330001593034E-3</v>
      </c>
      <c r="Z438" s="114">
        <v>5.3365226032803838E-2</v>
      </c>
    </row>
    <row r="439" spans="1:26" ht="13.5" customHeight="1">
      <c r="A439" s="61" t="s">
        <v>104</v>
      </c>
      <c r="B439" s="61" t="s">
        <v>236</v>
      </c>
      <c r="C439" s="60">
        <v>2037</v>
      </c>
      <c r="D439" s="61" t="s">
        <v>3</v>
      </c>
      <c r="E439" s="137">
        <v>1372989.5996352201</v>
      </c>
      <c r="F439" s="137">
        <v>47200277.472380459</v>
      </c>
      <c r="G439" s="126">
        <v>341.96335284089736</v>
      </c>
      <c r="H439" s="126">
        <v>14.325266258507718</v>
      </c>
      <c r="I439" s="114">
        <v>7.2302866388710861E-3</v>
      </c>
      <c r="J439" s="114">
        <v>6.0011794574282417E-3</v>
      </c>
      <c r="K439" s="114">
        <v>0.43061316897835028</v>
      </c>
      <c r="L439" s="114">
        <v>5.3639798894559949E-2</v>
      </c>
      <c r="M439" s="114">
        <v>0.22060513623062913</v>
      </c>
      <c r="N439" s="114">
        <v>955.75478284213148</v>
      </c>
      <c r="O439" s="114">
        <v>5.2574336940486317E-3</v>
      </c>
      <c r="P439" s="114">
        <v>6.0987162694355383E-2</v>
      </c>
      <c r="Q439" s="126">
        <v>246.4472897065784</v>
      </c>
      <c r="R439" s="126">
        <v>10.323980667533389</v>
      </c>
      <c r="S439" s="114">
        <v>4.6137320583204341E-3</v>
      </c>
      <c r="T439" s="114">
        <v>4.3249500276542679E-3</v>
      </c>
      <c r="U439" s="114">
        <v>0.1812025679768185</v>
      </c>
      <c r="V439" s="114">
        <v>3.2121709866570834E-2</v>
      </c>
      <c r="W439" s="114">
        <v>0.13843820036763119</v>
      </c>
      <c r="X439" s="114">
        <v>688.79654471376068</v>
      </c>
      <c r="Y439" s="114">
        <v>4.6740466194048896E-3</v>
      </c>
      <c r="Z439" s="114">
        <v>5.3357627544180941E-2</v>
      </c>
    </row>
    <row r="440" spans="1:26" ht="13.5" customHeight="1">
      <c r="A440" s="61" t="s">
        <v>104</v>
      </c>
      <c r="B440" s="61" t="s">
        <v>236</v>
      </c>
      <c r="C440" s="60">
        <v>2038</v>
      </c>
      <c r="D440" s="61" t="s">
        <v>3</v>
      </c>
      <c r="E440" s="137">
        <v>1339652.3003663907</v>
      </c>
      <c r="F440" s="137">
        <v>46284470.492998928</v>
      </c>
      <c r="G440" s="126">
        <v>339.0511235047677</v>
      </c>
      <c r="H440" s="126">
        <v>14.203269382821144</v>
      </c>
      <c r="I440" s="114">
        <v>7.2131107646738832E-3</v>
      </c>
      <c r="J440" s="114">
        <v>5.9500721948455397E-3</v>
      </c>
      <c r="K440" s="114">
        <v>0.42936584424598395</v>
      </c>
      <c r="L440" s="114">
        <v>5.3627591880394135E-2</v>
      </c>
      <c r="M440" s="114">
        <v>0.2201562305930318</v>
      </c>
      <c r="N440" s="114">
        <v>947.61538107987849</v>
      </c>
      <c r="O440" s="114">
        <v>5.2552065191542336E-3</v>
      </c>
      <c r="P440" s="114">
        <v>6.0991088426884062E-2</v>
      </c>
      <c r="Q440" s="126">
        <v>244.3334820052917</v>
      </c>
      <c r="R440" s="126">
        <v>10.235430658040691</v>
      </c>
      <c r="S440" s="114">
        <v>4.6017242617008699E-3</v>
      </c>
      <c r="T440" s="114">
        <v>4.2878544171201845E-3</v>
      </c>
      <c r="U440" s="114">
        <v>0.18057755980469048</v>
      </c>
      <c r="V440" s="114">
        <v>3.2111478425084869E-2</v>
      </c>
      <c r="W440" s="114">
        <v>0.13812119867622893</v>
      </c>
      <c r="X440" s="114">
        <v>682.8886548661219</v>
      </c>
      <c r="Y440" s="114">
        <v>4.6717858748088932E-3</v>
      </c>
      <c r="Z440" s="114">
        <v>5.3349807018546559E-2</v>
      </c>
    </row>
    <row r="441" spans="1:26" ht="13.5" customHeight="1">
      <c r="A441" s="61" t="s">
        <v>104</v>
      </c>
      <c r="B441" s="61" t="s">
        <v>236</v>
      </c>
      <c r="C441" s="60">
        <v>2039</v>
      </c>
      <c r="D441" s="61" t="s">
        <v>3</v>
      </c>
      <c r="E441" s="137">
        <v>1314976.9597102439</v>
      </c>
      <c r="F441" s="137">
        <v>45654500.211006723</v>
      </c>
      <c r="G441" s="126">
        <v>336.16708633124637</v>
      </c>
      <c r="H441" s="126">
        <v>14.082453511567973</v>
      </c>
      <c r="I441" s="114">
        <v>7.2010339846965976E-3</v>
      </c>
      <c r="J441" s="114">
        <v>5.8994596818484303E-3</v>
      </c>
      <c r="K441" s="114">
        <v>0.42849032386838959</v>
      </c>
      <c r="L441" s="114">
        <v>5.3618966876009158E-2</v>
      </c>
      <c r="M441" s="114">
        <v>0.21984110026267314</v>
      </c>
      <c r="N441" s="114">
        <v>939.55477370897711</v>
      </c>
      <c r="O441" s="114">
        <v>5.2536318961661872E-3</v>
      </c>
      <c r="P441" s="114">
        <v>6.0993842666214923E-2</v>
      </c>
      <c r="Q441" s="126">
        <v>242.24043633693952</v>
      </c>
      <c r="R441" s="126">
        <v>10.147750395693073</v>
      </c>
      <c r="S441" s="114">
        <v>4.5931666701172005E-3</v>
      </c>
      <c r="T441" s="114">
        <v>4.2511231634228975E-3</v>
      </c>
      <c r="U441" s="114">
        <v>0.18012758392002687</v>
      </c>
      <c r="V441" s="114">
        <v>3.2103298077332108E-2</v>
      </c>
      <c r="W441" s="114">
        <v>0.13789577777295636</v>
      </c>
      <c r="X441" s="114">
        <v>677.03879290981649</v>
      </c>
      <c r="Y441" s="114">
        <v>4.6699751140446034E-3</v>
      </c>
      <c r="Z441" s="114">
        <v>5.3341842398933671E-2</v>
      </c>
    </row>
    <row r="442" spans="1:26" ht="13.5" customHeight="1">
      <c r="A442" s="61" t="s">
        <v>104</v>
      </c>
      <c r="B442" s="61" t="s">
        <v>236</v>
      </c>
      <c r="C442" s="60">
        <v>2040</v>
      </c>
      <c r="D442" s="61" t="s">
        <v>3</v>
      </c>
      <c r="E442" s="137">
        <v>1297934.8954631567</v>
      </c>
      <c r="F442" s="137">
        <v>45279373.054396845</v>
      </c>
      <c r="G442" s="126">
        <v>333.31310945063501</v>
      </c>
      <c r="H442" s="126">
        <v>13.962896903028682</v>
      </c>
      <c r="I442" s="114">
        <v>7.1925892740549177E-3</v>
      </c>
      <c r="J442" s="114">
        <v>5.8493747026083622E-3</v>
      </c>
      <c r="K442" s="114">
        <v>0.4278792841837149</v>
      </c>
      <c r="L442" s="114">
        <v>5.3612899445101989E-2</v>
      </c>
      <c r="M442" s="114">
        <v>0.21962119444322323</v>
      </c>
      <c r="N442" s="114">
        <v>931.57818197449865</v>
      </c>
      <c r="O442" s="114">
        <v>5.2525235967258079E-3</v>
      </c>
      <c r="P442" s="114">
        <v>6.0995764408097022E-2</v>
      </c>
      <c r="Q442" s="126">
        <v>240.16945899913509</v>
      </c>
      <c r="R442" s="126">
        <v>10.060994602907328</v>
      </c>
      <c r="S442" s="114">
        <v>4.5870674833832477E-3</v>
      </c>
      <c r="T442" s="114">
        <v>4.2147791910259087E-3</v>
      </c>
      <c r="U442" s="114">
        <v>0.17980207965538428</v>
      </c>
      <c r="V442" s="114">
        <v>3.2096587070152983E-2</v>
      </c>
      <c r="W442" s="114">
        <v>0.13773556369420775</v>
      </c>
      <c r="X442" s="114">
        <v>671.25060982142247</v>
      </c>
      <c r="Y442" s="114">
        <v>4.6684870422185115E-3</v>
      </c>
      <c r="Z442" s="114">
        <v>5.3333790433778235E-2</v>
      </c>
    </row>
    <row r="443" spans="1:26" ht="13.5" customHeight="1">
      <c r="A443" s="61" t="s">
        <v>104</v>
      </c>
      <c r="B443" s="61" t="s">
        <v>45</v>
      </c>
      <c r="C443" s="60">
        <v>2020</v>
      </c>
      <c r="D443" s="61" t="s">
        <v>3</v>
      </c>
      <c r="E443" s="137">
        <v>5229.3304548898959</v>
      </c>
      <c r="F443" s="137">
        <v>161207.57006627787</v>
      </c>
      <c r="G443" s="126">
        <v>425.84581660001254</v>
      </c>
      <c r="H443" s="126">
        <v>17.96767469704411</v>
      </c>
      <c r="I443" s="114">
        <v>7.1738233414541039E-3</v>
      </c>
      <c r="J443" s="114">
        <v>7.8625476296474515E-3</v>
      </c>
      <c r="K443" s="114">
        <v>0.42653123178191543</v>
      </c>
      <c r="L443" s="114">
        <v>5.3599111269677993E-2</v>
      </c>
      <c r="M443" s="114">
        <v>0.21913628759320125</v>
      </c>
      <c r="N443" s="114">
        <v>1248.838362290335</v>
      </c>
      <c r="O443" s="114">
        <v>5.2499999999999995E-3</v>
      </c>
      <c r="P443" s="114">
        <v>6.1000000000000006E-2</v>
      </c>
      <c r="Q443" s="126">
        <v>307.36172867675003</v>
      </c>
      <c r="R443" s="126">
        <v>12.968486104378504</v>
      </c>
      <c r="S443" s="114">
        <v>4.5853170140849634E-3</v>
      </c>
      <c r="T443" s="114">
        <v>5.6749324216600824E-3</v>
      </c>
      <c r="U443" s="114">
        <v>0.18025566148389938</v>
      </c>
      <c r="V443" s="114">
        <v>3.2181986887198186E-2</v>
      </c>
      <c r="W443" s="114">
        <v>0.13767945323064285</v>
      </c>
      <c r="X443" s="114">
        <v>901.37111346085112</v>
      </c>
      <c r="Y443" s="114">
        <v>4.6876003278507102E-3</v>
      </c>
      <c r="Z443" s="114">
        <v>5.3572575175436669E-2</v>
      </c>
    </row>
    <row r="444" spans="1:26" ht="13.5" customHeight="1">
      <c r="A444" s="61" t="s">
        <v>104</v>
      </c>
      <c r="B444" s="61" t="s">
        <v>45</v>
      </c>
      <c r="C444" s="60">
        <v>2021</v>
      </c>
      <c r="D444" s="61" t="s">
        <v>3</v>
      </c>
      <c r="E444" s="137">
        <v>4680.0362727356769</v>
      </c>
      <c r="F444" s="137">
        <v>145460.39025469805</v>
      </c>
      <c r="G444" s="126">
        <v>425.95069704867774</v>
      </c>
      <c r="H444" s="126">
        <v>17.967674697044107</v>
      </c>
      <c r="I444" s="114">
        <v>7.173823341454103E-3</v>
      </c>
      <c r="J444" s="114">
        <v>7.8510743442025514E-3</v>
      </c>
      <c r="K444" s="114">
        <v>0.42653123178191538</v>
      </c>
      <c r="L444" s="114">
        <v>5.3599111269677979E-2</v>
      </c>
      <c r="M444" s="114">
        <v>0.21913628759320125</v>
      </c>
      <c r="N444" s="114">
        <v>1247.1260264460864</v>
      </c>
      <c r="O444" s="114">
        <v>5.2499999999999986E-3</v>
      </c>
      <c r="P444" s="114">
        <v>6.0999999999999992E-2</v>
      </c>
      <c r="Q444" s="126">
        <v>307.40143333155294</v>
      </c>
      <c r="R444" s="126">
        <v>12.966967758888845</v>
      </c>
      <c r="S444" s="114">
        <v>4.5845559535723623E-3</v>
      </c>
      <c r="T444" s="114">
        <v>5.665987926120563E-3</v>
      </c>
      <c r="U444" s="114">
        <v>0.1801800902080069</v>
      </c>
      <c r="V444" s="114">
        <v>3.217551350928096E-2</v>
      </c>
      <c r="W444" s="114">
        <v>0.13766028487910678</v>
      </c>
      <c r="X444" s="114">
        <v>900.02981737297102</v>
      </c>
      <c r="Y444" s="114">
        <v>4.6861533092600119E-3</v>
      </c>
      <c r="Z444" s="114">
        <v>5.3556037820114415E-2</v>
      </c>
    </row>
    <row r="445" spans="1:26" ht="13.5" customHeight="1">
      <c r="A445" s="61" t="s">
        <v>104</v>
      </c>
      <c r="B445" s="61" t="s">
        <v>45</v>
      </c>
      <c r="C445" s="60">
        <v>2022</v>
      </c>
      <c r="D445" s="61" t="s">
        <v>3</v>
      </c>
      <c r="E445" s="137">
        <v>3762.9110133289209</v>
      </c>
      <c r="F445" s="137">
        <v>117868.07230388954</v>
      </c>
      <c r="G445" s="126">
        <v>425.83530071952401</v>
      </c>
      <c r="H445" s="126">
        <v>17.967674697044114</v>
      </c>
      <c r="I445" s="114">
        <v>7.173823341454103E-3</v>
      </c>
      <c r="J445" s="114">
        <v>7.8636980032402888E-3</v>
      </c>
      <c r="K445" s="114">
        <v>0.42653123178191549</v>
      </c>
      <c r="L445" s="114">
        <v>5.3599111269677986E-2</v>
      </c>
      <c r="M445" s="114">
        <v>0.21913628759320122</v>
      </c>
      <c r="N445" s="114">
        <v>1249.010050334422</v>
      </c>
      <c r="O445" s="114">
        <v>5.2499999999999995E-3</v>
      </c>
      <c r="P445" s="114">
        <v>6.0999999999999992E-2</v>
      </c>
      <c r="Q445" s="126">
        <v>307.28496295690206</v>
      </c>
      <c r="R445" s="126">
        <v>12.965567308238256</v>
      </c>
      <c r="S445" s="114">
        <v>4.5838539870586351E-3</v>
      </c>
      <c r="T445" s="114">
        <v>5.67448528937603E-3</v>
      </c>
      <c r="U445" s="114">
        <v>0.18011038680834587</v>
      </c>
      <c r="V445" s="114">
        <v>3.2169542769171146E-2</v>
      </c>
      <c r="W445" s="114">
        <v>0.13764260489088131</v>
      </c>
      <c r="X445" s="114">
        <v>901.29213430946174</v>
      </c>
      <c r="Y445" s="114">
        <v>4.6848186471949178E-3</v>
      </c>
      <c r="Z445" s="114">
        <v>5.3540784539370487E-2</v>
      </c>
    </row>
    <row r="446" spans="1:26" ht="13.5" customHeight="1">
      <c r="A446" s="61" t="s">
        <v>104</v>
      </c>
      <c r="B446" s="61" t="s">
        <v>45</v>
      </c>
      <c r="C446" s="60">
        <v>2023</v>
      </c>
      <c r="D446" s="61" t="s">
        <v>3</v>
      </c>
      <c r="E446" s="137">
        <v>2867.6326486976536</v>
      </c>
      <c r="F446" s="137">
        <v>90499.951604702772</v>
      </c>
      <c r="G446" s="126">
        <v>425.83530071952384</v>
      </c>
      <c r="H446" s="126">
        <v>17.96767469704411</v>
      </c>
      <c r="I446" s="114">
        <v>7.1738233414541039E-3</v>
      </c>
      <c r="J446" s="114">
        <v>7.8636980032402888E-3</v>
      </c>
      <c r="K446" s="114">
        <v>0.42653123178191538</v>
      </c>
      <c r="L446" s="114">
        <v>5.3599111269677986E-2</v>
      </c>
      <c r="M446" s="114">
        <v>0.21913628759320122</v>
      </c>
      <c r="N446" s="114">
        <v>1249.0100503344217</v>
      </c>
      <c r="O446" s="114">
        <v>5.2499999999999995E-3</v>
      </c>
      <c r="P446" s="114">
        <v>6.1000000000000006E-2</v>
      </c>
      <c r="Q446" s="126">
        <v>307.25331969338964</v>
      </c>
      <c r="R446" s="126">
        <v>12.964232153862415</v>
      </c>
      <c r="S446" s="114">
        <v>4.5831847498655183E-3</v>
      </c>
      <c r="T446" s="114">
        <v>5.6739009482758953E-3</v>
      </c>
      <c r="U446" s="114">
        <v>0.18004393334279209</v>
      </c>
      <c r="V446" s="114">
        <v>3.2163850415940928E-2</v>
      </c>
      <c r="W446" s="114">
        <v>0.13762574923542914</v>
      </c>
      <c r="X446" s="114">
        <v>901.19932200835478</v>
      </c>
      <c r="Y446" s="114">
        <v>4.683546213999407E-3</v>
      </c>
      <c r="Z446" s="114">
        <v>5.3526242445707486E-2</v>
      </c>
    </row>
    <row r="447" spans="1:26" ht="13.5" customHeight="1">
      <c r="A447" s="61" t="s">
        <v>104</v>
      </c>
      <c r="B447" s="61" t="s">
        <v>45</v>
      </c>
      <c r="C447" s="60">
        <v>2024</v>
      </c>
      <c r="D447" s="61" t="s">
        <v>3</v>
      </c>
      <c r="E447" s="137">
        <v>2059.1251171200374</v>
      </c>
      <c r="F447" s="137">
        <v>65457.105263815101</v>
      </c>
      <c r="G447" s="126">
        <v>425.83530071952396</v>
      </c>
      <c r="H447" s="126">
        <v>17.96767469704411</v>
      </c>
      <c r="I447" s="114">
        <v>7.1738233414541048E-3</v>
      </c>
      <c r="J447" s="114">
        <v>7.8636980032402888E-3</v>
      </c>
      <c r="K447" s="114">
        <v>0.42653123178191549</v>
      </c>
      <c r="L447" s="114">
        <v>5.3599111269678E-2</v>
      </c>
      <c r="M447" s="114">
        <v>0.21913628759320122</v>
      </c>
      <c r="N447" s="114">
        <v>1249.0100503344222</v>
      </c>
      <c r="O447" s="114">
        <v>5.2499999999999995E-3</v>
      </c>
      <c r="P447" s="114">
        <v>6.1000000000000006E-2</v>
      </c>
      <c r="Q447" s="126">
        <v>307.22279032348314</v>
      </c>
      <c r="R447" s="126">
        <v>12.962943999061109</v>
      </c>
      <c r="S447" s="114">
        <v>4.5825390708945143E-3</v>
      </c>
      <c r="T447" s="114">
        <v>5.6733371769192974E-3</v>
      </c>
      <c r="U447" s="114">
        <v>0.17997981914576353</v>
      </c>
      <c r="V447" s="114">
        <v>3.215835844267035E-2</v>
      </c>
      <c r="W447" s="114">
        <v>0.13760948692607172</v>
      </c>
      <c r="X447" s="114">
        <v>901.10977684904299</v>
      </c>
      <c r="Y447" s="114">
        <v>4.6823185724923335E-3</v>
      </c>
      <c r="Z447" s="114">
        <v>5.3512212257055249E-2</v>
      </c>
    </row>
    <row r="448" spans="1:26" ht="13.5" customHeight="1">
      <c r="A448" s="61" t="s">
        <v>104</v>
      </c>
      <c r="B448" s="61" t="s">
        <v>45</v>
      </c>
      <c r="C448" s="60">
        <v>2025</v>
      </c>
      <c r="D448" s="61" t="s">
        <v>3</v>
      </c>
      <c r="E448" s="137">
        <v>1452.3934633401866</v>
      </c>
      <c r="F448" s="137">
        <v>46496.590161114247</v>
      </c>
      <c r="G448" s="126">
        <v>427.07388798577483</v>
      </c>
      <c r="H448" s="126">
        <v>17.967674697044114</v>
      </c>
      <c r="I448" s="114">
        <v>7.1738233414541048E-3</v>
      </c>
      <c r="J448" s="114">
        <v>7.7282040629019222E-3</v>
      </c>
      <c r="K448" s="114">
        <v>0.4265312317819156</v>
      </c>
      <c r="L448" s="114">
        <v>5.3599111269678E-2</v>
      </c>
      <c r="M448" s="114">
        <v>0.21913628759320122</v>
      </c>
      <c r="N448" s="114">
        <v>1228.7881939329527</v>
      </c>
      <c r="O448" s="114">
        <v>5.2499999999999995E-3</v>
      </c>
      <c r="P448" s="114">
        <v>6.1000000000000006E-2</v>
      </c>
      <c r="Q448" s="126">
        <v>308.08649986156138</v>
      </c>
      <c r="R448" s="126">
        <v>12.961686873836321</v>
      </c>
      <c r="S448" s="114">
        <v>4.5819089452910199E-3</v>
      </c>
      <c r="T448" s="114">
        <v>5.5750431176786377E-3</v>
      </c>
      <c r="U448" s="114">
        <v>0.17991724935658107</v>
      </c>
      <c r="V448" s="114">
        <v>3.2152998762199222E-2</v>
      </c>
      <c r="W448" s="114">
        <v>0.13759361634958056</v>
      </c>
      <c r="X448" s="114">
        <v>886.43455942832691</v>
      </c>
      <c r="Y448" s="114">
        <v>4.6811205028938806E-3</v>
      </c>
      <c r="Z448" s="114">
        <v>5.349852003307292E-2</v>
      </c>
    </row>
    <row r="449" spans="1:26" ht="13.5" customHeight="1">
      <c r="A449" s="61" t="s">
        <v>104</v>
      </c>
      <c r="B449" s="61" t="s">
        <v>45</v>
      </c>
      <c r="C449" s="60">
        <v>2026</v>
      </c>
      <c r="D449" s="61" t="s">
        <v>3</v>
      </c>
      <c r="E449" s="137">
        <v>1007.7468390173283</v>
      </c>
      <c r="F449" s="137">
        <v>32483.949768002341</v>
      </c>
      <c r="G449" s="126">
        <v>427.01234327689281</v>
      </c>
      <c r="H449" s="126">
        <v>17.967674697044107</v>
      </c>
      <c r="I449" s="114">
        <v>7.1738233414541039E-3</v>
      </c>
      <c r="J449" s="114">
        <v>7.7349366810553826E-3</v>
      </c>
      <c r="K449" s="114">
        <v>0.42653123178191549</v>
      </c>
      <c r="L449" s="114">
        <v>5.3599111269677993E-2</v>
      </c>
      <c r="M449" s="114">
        <v>0.21913628759320122</v>
      </c>
      <c r="N449" s="114">
        <v>1229.7930066733984</v>
      </c>
      <c r="O449" s="114">
        <v>5.2499999999999995E-3</v>
      </c>
      <c r="P449" s="114">
        <v>6.0999999999999992E-2</v>
      </c>
      <c r="Q449" s="126">
        <v>308.01291591043196</v>
      </c>
      <c r="R449" s="126">
        <v>12.960458784625775</v>
      </c>
      <c r="S449" s="114">
        <v>4.5812933737952935E-3</v>
      </c>
      <c r="T449" s="114">
        <v>5.5793712735126696E-3</v>
      </c>
      <c r="U449" s="114">
        <v>0.17985612475142185</v>
      </c>
      <c r="V449" s="114">
        <v>3.2147762875090483E-2</v>
      </c>
      <c r="W449" s="114">
        <v>0.13757811233823025</v>
      </c>
      <c r="X449" s="114">
        <v>887.07536425031572</v>
      </c>
      <c r="Y449" s="114">
        <v>4.6799501052928088E-3</v>
      </c>
      <c r="Z449" s="114">
        <v>5.348514406048923E-2</v>
      </c>
    </row>
    <row r="450" spans="1:26" ht="13.5" customHeight="1">
      <c r="A450" s="61" t="s">
        <v>104</v>
      </c>
      <c r="B450" s="61" t="s">
        <v>45</v>
      </c>
      <c r="C450" s="60">
        <v>2027</v>
      </c>
      <c r="D450" s="61" t="s">
        <v>3</v>
      </c>
      <c r="E450" s="137">
        <v>695.01937448071806</v>
      </c>
      <c r="F450" s="137">
        <v>22553.49166747928</v>
      </c>
      <c r="G450" s="126">
        <v>426.95079856801078</v>
      </c>
      <c r="H450" s="126">
        <v>17.967674697044107</v>
      </c>
      <c r="I450" s="114">
        <v>7.1738233414541039E-3</v>
      </c>
      <c r="J450" s="114">
        <v>7.7416692992088414E-3</v>
      </c>
      <c r="K450" s="114">
        <v>0.42653123178191532</v>
      </c>
      <c r="L450" s="114">
        <v>5.3599111269678E-2</v>
      </c>
      <c r="M450" s="114">
        <v>0.21913628759320125</v>
      </c>
      <c r="N450" s="114">
        <v>1230.7978194138436</v>
      </c>
      <c r="O450" s="114">
        <v>5.2499999999999995E-3</v>
      </c>
      <c r="P450" s="114">
        <v>6.1000000000000006E-2</v>
      </c>
      <c r="Q450" s="126">
        <v>307.94007598351806</v>
      </c>
      <c r="R450" s="126">
        <v>12.959261652659794</v>
      </c>
      <c r="S450" s="114">
        <v>4.5806933194111714E-3</v>
      </c>
      <c r="T450" s="114">
        <v>5.5837118474387553E-3</v>
      </c>
      <c r="U450" s="114">
        <v>0.17979654095399428</v>
      </c>
      <c r="V450" s="114">
        <v>3.2142658972398139E-2</v>
      </c>
      <c r="W450" s="114">
        <v>0.13756299914659154</v>
      </c>
      <c r="X450" s="114">
        <v>887.71815230665959</v>
      </c>
      <c r="Y450" s="114">
        <v>4.6788092106663263E-3</v>
      </c>
      <c r="Z450" s="114">
        <v>5.3472105264758013E-2</v>
      </c>
    </row>
    <row r="451" spans="1:26" ht="13.5" customHeight="1">
      <c r="A451" s="61" t="s">
        <v>104</v>
      </c>
      <c r="B451" s="61" t="s">
        <v>45</v>
      </c>
      <c r="C451" s="60">
        <v>2028</v>
      </c>
      <c r="D451" s="61" t="s">
        <v>3</v>
      </c>
      <c r="E451" s="137">
        <v>475.58143133717715</v>
      </c>
      <c r="F451" s="137">
        <v>15533.404280445906</v>
      </c>
      <c r="G451" s="126">
        <v>427.88166228985165</v>
      </c>
      <c r="H451" s="126">
        <v>17.96767469704411</v>
      </c>
      <c r="I451" s="114">
        <v>7.1738233414541039E-3</v>
      </c>
      <c r="J451" s="114">
        <v>7.639838449637771E-3</v>
      </c>
      <c r="K451" s="114">
        <v>0.42653123178191538</v>
      </c>
      <c r="L451" s="114">
        <v>5.3599111269677993E-2</v>
      </c>
      <c r="M451" s="114">
        <v>0.21913628759320122</v>
      </c>
      <c r="N451" s="114">
        <v>1215.6000267146028</v>
      </c>
      <c r="O451" s="114">
        <v>5.2499999999999995E-3</v>
      </c>
      <c r="P451" s="114">
        <v>6.1000000000000006E-2</v>
      </c>
      <c r="Q451" s="126">
        <v>308.58357385518184</v>
      </c>
      <c r="R451" s="126">
        <v>12.95809042670604</v>
      </c>
      <c r="S451" s="114">
        <v>4.5801062502422597E-3</v>
      </c>
      <c r="T451" s="114">
        <v>5.5097679107090122E-3</v>
      </c>
      <c r="U451" s="114">
        <v>0.17973824655374995</v>
      </c>
      <c r="V451" s="114">
        <v>3.2137665518486139E-2</v>
      </c>
      <c r="W451" s="114">
        <v>0.1375482130053855</v>
      </c>
      <c r="X451" s="114">
        <v>876.67744070775393</v>
      </c>
      <c r="Y451" s="114">
        <v>4.6776930050724556E-3</v>
      </c>
      <c r="Z451" s="114">
        <v>5.3459348629399481E-2</v>
      </c>
    </row>
    <row r="452" spans="1:26" ht="13.5" customHeight="1">
      <c r="A452" s="61" t="s">
        <v>104</v>
      </c>
      <c r="B452" s="61" t="s">
        <v>45</v>
      </c>
      <c r="C452" s="60">
        <v>2029</v>
      </c>
      <c r="D452" s="61" t="s">
        <v>3</v>
      </c>
      <c r="E452" s="137">
        <v>331.66314007658497</v>
      </c>
      <c r="F452" s="137">
        <v>10901.748513816838</v>
      </c>
      <c r="G452" s="126">
        <v>427.82781066957989</v>
      </c>
      <c r="H452" s="126">
        <v>17.96767469704411</v>
      </c>
      <c r="I452" s="114">
        <v>7.1738233414541039E-3</v>
      </c>
      <c r="J452" s="114">
        <v>7.6457294905220479E-3</v>
      </c>
      <c r="K452" s="114">
        <v>0.4265312317819156</v>
      </c>
      <c r="L452" s="114">
        <v>5.3599111269678007E-2</v>
      </c>
      <c r="M452" s="114">
        <v>0.21913628759320122</v>
      </c>
      <c r="N452" s="114">
        <v>1216.4792378624927</v>
      </c>
      <c r="O452" s="114">
        <v>5.2499999999999995E-3</v>
      </c>
      <c r="P452" s="114">
        <v>6.1000000000000006E-2</v>
      </c>
      <c r="Q452" s="126">
        <v>308.51731343531236</v>
      </c>
      <c r="R452" s="126">
        <v>12.956938721529069</v>
      </c>
      <c r="S452" s="114">
        <v>4.5795289657320345E-3</v>
      </c>
      <c r="T452" s="114">
        <v>5.5135263833766554E-3</v>
      </c>
      <c r="U452" s="114">
        <v>0.17968092374397565</v>
      </c>
      <c r="V452" s="114">
        <v>3.2132755290273589E-2</v>
      </c>
      <c r="W452" s="114">
        <v>0.13753367330421182</v>
      </c>
      <c r="X452" s="114">
        <v>877.23354339166178</v>
      </c>
      <c r="Y452" s="114">
        <v>4.6765954032331998E-3</v>
      </c>
      <c r="Z452" s="114">
        <v>5.3446804608379424E-2</v>
      </c>
    </row>
    <row r="453" spans="1:26" ht="13.5" customHeight="1">
      <c r="A453" s="61" t="s">
        <v>104</v>
      </c>
      <c r="B453" s="61" t="s">
        <v>45</v>
      </c>
      <c r="C453" s="60">
        <v>2030</v>
      </c>
      <c r="D453" s="61" t="s">
        <v>3</v>
      </c>
      <c r="E453" s="137">
        <v>232.31892503924462</v>
      </c>
      <c r="F453" s="137">
        <v>7683.6841293163461</v>
      </c>
      <c r="G453" s="126">
        <v>429.02793249277954</v>
      </c>
      <c r="H453" s="126">
        <v>17.967674697044114</v>
      </c>
      <c r="I453" s="114">
        <v>7.173823341454103E-3</v>
      </c>
      <c r="J453" s="114">
        <v>7.5144434365295954E-3</v>
      </c>
      <c r="K453" s="114">
        <v>0.42653123178191549</v>
      </c>
      <c r="L453" s="114">
        <v>5.3599111269677993E-2</v>
      </c>
      <c r="M453" s="114">
        <v>0.21913628759320122</v>
      </c>
      <c r="N453" s="114">
        <v>1196.8853894238018</v>
      </c>
      <c r="O453" s="114">
        <v>5.2499999999999995E-3</v>
      </c>
      <c r="P453" s="114">
        <v>6.1000000000000006E-2</v>
      </c>
      <c r="Q453" s="126">
        <v>309.35590504426546</v>
      </c>
      <c r="R453" s="126">
        <v>12.955814403852543</v>
      </c>
      <c r="S453" s="114">
        <v>4.5789654090230671E-3</v>
      </c>
      <c r="T453" s="114">
        <v>5.4183825204683527E-3</v>
      </c>
      <c r="U453" s="114">
        <v>0.17962496406819528</v>
      </c>
      <c r="V453" s="114">
        <v>3.2127961827080422E-2</v>
      </c>
      <c r="W453" s="114">
        <v>0.13751947935651765</v>
      </c>
      <c r="X453" s="114">
        <v>863.02903572762079</v>
      </c>
      <c r="Y453" s="114">
        <v>4.6755239023192965E-3</v>
      </c>
      <c r="Z453" s="114">
        <v>5.3434558883649098E-2</v>
      </c>
    </row>
    <row r="454" spans="1:26" ht="13.5" customHeight="1">
      <c r="A454" s="61" t="s">
        <v>104</v>
      </c>
      <c r="B454" s="61" t="s">
        <v>45</v>
      </c>
      <c r="C454" s="60">
        <v>2031</v>
      </c>
      <c r="D454" s="61" t="s">
        <v>3</v>
      </c>
      <c r="E454" s="137">
        <v>162.62712745241143</v>
      </c>
      <c r="F454" s="137">
        <v>5411.2221519602672</v>
      </c>
      <c r="G454" s="126">
        <v>429.00485322694874</v>
      </c>
      <c r="H454" s="126">
        <v>17.96767469704411</v>
      </c>
      <c r="I454" s="114">
        <v>7.1738233414541039E-3</v>
      </c>
      <c r="J454" s="114">
        <v>7.5169681683371408E-3</v>
      </c>
      <c r="K454" s="114">
        <v>0.42653123178191554</v>
      </c>
      <c r="L454" s="114">
        <v>5.3599111269678E-2</v>
      </c>
      <c r="M454" s="114">
        <v>0.21913628759320122</v>
      </c>
      <c r="N454" s="114">
        <v>1197.2621942014687</v>
      </c>
      <c r="O454" s="114">
        <v>5.2499999999999995E-3</v>
      </c>
      <c r="P454" s="114">
        <v>6.1000000000000006E-2</v>
      </c>
      <c r="Q454" s="126">
        <v>309.31306172477542</v>
      </c>
      <c r="R454" s="126">
        <v>12.954717017332747</v>
      </c>
      <c r="S454" s="114">
        <v>4.5784153513761311E-3</v>
      </c>
      <c r="T454" s="114">
        <v>5.4197439062677322E-3</v>
      </c>
      <c r="U454" s="114">
        <v>0.17957034481321477</v>
      </c>
      <c r="V454" s="114">
        <v>3.212328318331175E-2</v>
      </c>
      <c r="W454" s="114">
        <v>0.13750562540119213</v>
      </c>
      <c r="X454" s="114">
        <v>863.22761197265663</v>
      </c>
      <c r="Y454" s="114">
        <v>4.6744780674245773E-3</v>
      </c>
      <c r="Z454" s="114">
        <v>5.3422606484852309E-2</v>
      </c>
    </row>
    <row r="455" spans="1:26" ht="13.5" customHeight="1">
      <c r="A455" s="61" t="s">
        <v>104</v>
      </c>
      <c r="B455" s="61" t="s">
        <v>45</v>
      </c>
      <c r="C455" s="60">
        <v>2032</v>
      </c>
      <c r="D455" s="61" t="s">
        <v>3</v>
      </c>
      <c r="E455" s="137">
        <v>112.84385887711393</v>
      </c>
      <c r="F455" s="137">
        <v>3776.802633031999</v>
      </c>
      <c r="G455" s="126">
        <v>428.98177396111799</v>
      </c>
      <c r="H455" s="126">
        <v>17.96767469704411</v>
      </c>
      <c r="I455" s="114">
        <v>7.173823341454103E-3</v>
      </c>
      <c r="J455" s="114">
        <v>7.5194929001446862E-3</v>
      </c>
      <c r="K455" s="114">
        <v>0.42653123178191549</v>
      </c>
      <c r="L455" s="114">
        <v>5.3599111269677986E-2</v>
      </c>
      <c r="M455" s="114">
        <v>0.2191362875932012</v>
      </c>
      <c r="N455" s="114">
        <v>1197.638998979136</v>
      </c>
      <c r="O455" s="114">
        <v>5.2499999999999995E-3</v>
      </c>
      <c r="P455" s="114">
        <v>6.0999999999999992E-2</v>
      </c>
      <c r="Q455" s="126">
        <v>309.27113398764209</v>
      </c>
      <c r="R455" s="126">
        <v>12.953657861416643</v>
      </c>
      <c r="S455" s="114">
        <v>4.5778844565633739E-3</v>
      </c>
      <c r="T455" s="114">
        <v>5.4211209832205013E-3</v>
      </c>
      <c r="U455" s="114">
        <v>0.17951762837647892</v>
      </c>
      <c r="V455" s="114">
        <v>3.2118767533504185E-2</v>
      </c>
      <c r="W455" s="114">
        <v>0.13749225408809537</v>
      </c>
      <c r="X455" s="114">
        <v>863.42869045917473</v>
      </c>
      <c r="Y455" s="114">
        <v>4.6734686671849835E-3</v>
      </c>
      <c r="Z455" s="114">
        <v>5.341107048211409E-2</v>
      </c>
    </row>
    <row r="456" spans="1:26" ht="13.5" customHeight="1">
      <c r="A456" s="61" t="s">
        <v>104</v>
      </c>
      <c r="B456" s="61" t="s">
        <v>45</v>
      </c>
      <c r="C456" s="60">
        <v>2033</v>
      </c>
      <c r="D456" s="61" t="s">
        <v>3</v>
      </c>
      <c r="E456" s="137">
        <v>76.615394558359128</v>
      </c>
      <c r="F456" s="137">
        <v>2578.8069925615737</v>
      </c>
      <c r="G456" s="126">
        <v>428.95869469528719</v>
      </c>
      <c r="H456" s="126">
        <v>17.967674697044107</v>
      </c>
      <c r="I456" s="114">
        <v>7.1738233414541039E-3</v>
      </c>
      <c r="J456" s="114">
        <v>7.5220176319522368E-3</v>
      </c>
      <c r="K456" s="114">
        <v>0.42653123178191543</v>
      </c>
      <c r="L456" s="114">
        <v>5.3599111269677986E-2</v>
      </c>
      <c r="M456" s="114">
        <v>0.21913628759320122</v>
      </c>
      <c r="N456" s="114">
        <v>1198.0158037568035</v>
      </c>
      <c r="O456" s="114">
        <v>5.2499999999999995E-3</v>
      </c>
      <c r="P456" s="114">
        <v>6.0999999999999992E-2</v>
      </c>
      <c r="Q456" s="126">
        <v>309.23077458132326</v>
      </c>
      <c r="R456" s="126">
        <v>12.952664283769872</v>
      </c>
      <c r="S456" s="114">
        <v>4.5773864324191241E-3</v>
      </c>
      <c r="T456" s="114">
        <v>5.422525216315463E-3</v>
      </c>
      <c r="U456" s="114">
        <v>0.17946817590931893</v>
      </c>
      <c r="V456" s="114">
        <v>3.211453147284378E-2</v>
      </c>
      <c r="W456" s="114">
        <v>0.13747971066781228</v>
      </c>
      <c r="X456" s="114">
        <v>863.63409703011916</v>
      </c>
      <c r="Y456" s="114">
        <v>4.672521764562375E-3</v>
      </c>
      <c r="Z456" s="114">
        <v>5.3400248737855718E-2</v>
      </c>
    </row>
    <row r="457" spans="1:26" ht="13.5" customHeight="1">
      <c r="A457" s="61" t="s">
        <v>104</v>
      </c>
      <c r="B457" s="61" t="s">
        <v>45</v>
      </c>
      <c r="C457" s="60">
        <v>2034</v>
      </c>
      <c r="D457" s="61" t="s">
        <v>3</v>
      </c>
      <c r="E457" s="137">
        <v>53.078552286777558</v>
      </c>
      <c r="F457" s="137">
        <v>1796.3818975959616</v>
      </c>
      <c r="G457" s="126">
        <v>428.94330851806666</v>
      </c>
      <c r="H457" s="126">
        <v>17.967674697044107</v>
      </c>
      <c r="I457" s="114">
        <v>7.173823341454103E-3</v>
      </c>
      <c r="J457" s="114">
        <v>7.5237007864905996E-3</v>
      </c>
      <c r="K457" s="114">
        <v>0.42653123178191554</v>
      </c>
      <c r="L457" s="114">
        <v>5.3599111269677993E-2</v>
      </c>
      <c r="M457" s="114">
        <v>0.21913628759320125</v>
      </c>
      <c r="N457" s="114">
        <v>1198.2670069419146</v>
      </c>
      <c r="O457" s="114">
        <v>5.2499999999999977E-3</v>
      </c>
      <c r="P457" s="114">
        <v>6.0999999999999992E-2</v>
      </c>
      <c r="Q457" s="126">
        <v>309.19740285188806</v>
      </c>
      <c r="R457" s="126">
        <v>12.951731012676769</v>
      </c>
      <c r="S457" s="114">
        <v>4.5769186365311985E-3</v>
      </c>
      <c r="T457" s="114">
        <v>5.4233477870412319E-3</v>
      </c>
      <c r="U457" s="114">
        <v>0.17942172502726364</v>
      </c>
      <c r="V457" s="114">
        <v>3.21105525256766E-2</v>
      </c>
      <c r="W457" s="114">
        <v>0.1374679285875724</v>
      </c>
      <c r="X457" s="114">
        <v>863.7529461633743</v>
      </c>
      <c r="Y457" s="114">
        <v>4.6716323354890335E-3</v>
      </c>
      <c r="Z457" s="114">
        <v>5.3390083834160385E-2</v>
      </c>
    </row>
    <row r="458" spans="1:26" ht="13.5" customHeight="1">
      <c r="A458" s="61" t="s">
        <v>104</v>
      </c>
      <c r="B458" s="61" t="s">
        <v>45</v>
      </c>
      <c r="C458" s="60">
        <v>2035</v>
      </c>
      <c r="D458" s="61" t="s">
        <v>3</v>
      </c>
      <c r="E458" s="137">
        <v>37.714561412373527</v>
      </c>
      <c r="F458" s="137">
        <v>1283.2360811839467</v>
      </c>
      <c r="G458" s="126">
        <v>428.91253616362576</v>
      </c>
      <c r="H458" s="126">
        <v>17.96767469704411</v>
      </c>
      <c r="I458" s="114">
        <v>7.173823341454103E-3</v>
      </c>
      <c r="J458" s="114">
        <v>7.5270670955673311E-3</v>
      </c>
      <c r="K458" s="114">
        <v>0.42653123178191549</v>
      </c>
      <c r="L458" s="114">
        <v>5.3599111269677993E-2</v>
      </c>
      <c r="M458" s="114">
        <v>0.2191362875932012</v>
      </c>
      <c r="N458" s="114">
        <v>1198.7694133121377</v>
      </c>
      <c r="O458" s="114">
        <v>5.2499999999999995E-3</v>
      </c>
      <c r="P458" s="114">
        <v>6.0999999999999992E-2</v>
      </c>
      <c r="Q458" s="126">
        <v>309.15370969339523</v>
      </c>
      <c r="R458" s="126">
        <v>12.950829875105931</v>
      </c>
      <c r="S458" s="114">
        <v>4.5764669473561991E-3</v>
      </c>
      <c r="T458" s="114">
        <v>5.4253968338617087E-3</v>
      </c>
      <c r="U458" s="114">
        <v>0.17937687349877648</v>
      </c>
      <c r="V458" s="114">
        <v>3.2106710577917565E-2</v>
      </c>
      <c r="W458" s="114">
        <v>0.13745655217696109</v>
      </c>
      <c r="X458" s="114">
        <v>864.05497611998157</v>
      </c>
      <c r="Y458" s="114">
        <v>4.6707735304103099E-3</v>
      </c>
      <c r="Z458" s="114">
        <v>5.3380268918974946E-2</v>
      </c>
    </row>
    <row r="459" spans="1:26" ht="13.5" customHeight="1">
      <c r="A459" s="61" t="s">
        <v>104</v>
      </c>
      <c r="B459" s="61" t="s">
        <v>45</v>
      </c>
      <c r="C459" s="60">
        <v>2036</v>
      </c>
      <c r="D459" s="61" t="s">
        <v>3</v>
      </c>
      <c r="E459" s="137">
        <v>26.640734821666339</v>
      </c>
      <c r="F459" s="137">
        <v>911.19061873954706</v>
      </c>
      <c r="G459" s="126">
        <v>428.9125361636257</v>
      </c>
      <c r="H459" s="126">
        <v>17.967674697044107</v>
      </c>
      <c r="I459" s="114">
        <v>7.1738233414541022E-3</v>
      </c>
      <c r="J459" s="114">
        <v>7.5270670955673276E-3</v>
      </c>
      <c r="K459" s="114">
        <v>0.42653123178191549</v>
      </c>
      <c r="L459" s="114">
        <v>5.3599111269677986E-2</v>
      </c>
      <c r="M459" s="114">
        <v>0.2191362875932012</v>
      </c>
      <c r="N459" s="114">
        <v>1198.7694133121374</v>
      </c>
      <c r="O459" s="114">
        <v>5.2499999999999995E-3</v>
      </c>
      <c r="P459" s="114">
        <v>6.0999999999999978E-2</v>
      </c>
      <c r="Q459" s="126">
        <v>309.13279044485495</v>
      </c>
      <c r="R459" s="126">
        <v>12.949953542005387</v>
      </c>
      <c r="S459" s="114">
        <v>4.5760276912558901E-3</v>
      </c>
      <c r="T459" s="114">
        <v>5.4250297180185566E-3</v>
      </c>
      <c r="U459" s="114">
        <v>0.17933325654139368</v>
      </c>
      <c r="V459" s="114">
        <v>3.2102974382578746E-2</v>
      </c>
      <c r="W459" s="114">
        <v>0.13744548891036706</v>
      </c>
      <c r="X459" s="114">
        <v>863.99650882610399</v>
      </c>
      <c r="Y459" s="114">
        <v>4.6699383645690904E-3</v>
      </c>
      <c r="Z459" s="114">
        <v>5.3370724166503895E-2</v>
      </c>
    </row>
    <row r="460" spans="1:26" ht="13.5" customHeight="1">
      <c r="A460" s="61" t="s">
        <v>104</v>
      </c>
      <c r="B460" s="61" t="s">
        <v>45</v>
      </c>
      <c r="C460" s="60">
        <v>2037</v>
      </c>
      <c r="D460" s="61" t="s">
        <v>3</v>
      </c>
      <c r="E460" s="137">
        <v>18.546814032040128</v>
      </c>
      <c r="F460" s="137">
        <v>637.59752351621319</v>
      </c>
      <c r="G460" s="126">
        <v>428.91253616362582</v>
      </c>
      <c r="H460" s="126">
        <v>17.96767469704411</v>
      </c>
      <c r="I460" s="114">
        <v>7.1738233414541039E-3</v>
      </c>
      <c r="J460" s="114">
        <v>7.5270670955673311E-3</v>
      </c>
      <c r="K460" s="114">
        <v>0.42653123178191549</v>
      </c>
      <c r="L460" s="114">
        <v>5.3599111269677993E-2</v>
      </c>
      <c r="M460" s="114">
        <v>0.21913628759320122</v>
      </c>
      <c r="N460" s="114">
        <v>1198.7694133121372</v>
      </c>
      <c r="O460" s="114">
        <v>5.2499999999999995E-3</v>
      </c>
      <c r="P460" s="114">
        <v>6.1000000000000006E-2</v>
      </c>
      <c r="Q460" s="126">
        <v>309.11249989036833</v>
      </c>
      <c r="R460" s="126">
        <v>12.9491035456735</v>
      </c>
      <c r="S460" s="114">
        <v>4.575601636284567E-3</v>
      </c>
      <c r="T460" s="114">
        <v>5.4246736352460785E-3</v>
      </c>
      <c r="U460" s="114">
        <v>0.17929095042085516</v>
      </c>
      <c r="V460" s="114">
        <v>3.2099350472525316E-2</v>
      </c>
      <c r="W460" s="114">
        <v>0.13743475813228995</v>
      </c>
      <c r="X460" s="114">
        <v>863.93979867182543</v>
      </c>
      <c r="Y460" s="114">
        <v>4.6691282982813838E-3</v>
      </c>
      <c r="Z460" s="114">
        <v>5.3361466266072945E-2</v>
      </c>
    </row>
    <row r="461" spans="1:26" ht="13.5" customHeight="1">
      <c r="A461" s="61" t="s">
        <v>104</v>
      </c>
      <c r="B461" s="61" t="s">
        <v>45</v>
      </c>
      <c r="C461" s="60">
        <v>2038</v>
      </c>
      <c r="D461" s="61" t="s">
        <v>3</v>
      </c>
      <c r="E461" s="137">
        <v>12.385658415904555</v>
      </c>
      <c r="F461" s="137">
        <v>427.91972314794839</v>
      </c>
      <c r="G461" s="126">
        <v>428.91253616362565</v>
      </c>
      <c r="H461" s="126">
        <v>17.967674697044107</v>
      </c>
      <c r="I461" s="114">
        <v>7.1738233414541022E-3</v>
      </c>
      <c r="J461" s="114">
        <v>7.5270670955673276E-3</v>
      </c>
      <c r="K461" s="114">
        <v>0.42653123178191538</v>
      </c>
      <c r="L461" s="114">
        <v>5.3599111269677993E-2</v>
      </c>
      <c r="M461" s="114">
        <v>0.21913628759320117</v>
      </c>
      <c r="N461" s="114">
        <v>1198.769413312137</v>
      </c>
      <c r="O461" s="114">
        <v>5.2499999999999977E-3</v>
      </c>
      <c r="P461" s="114">
        <v>6.1000000000000006E-2</v>
      </c>
      <c r="Q461" s="126">
        <v>309.09279511617899</v>
      </c>
      <c r="R461" s="126">
        <v>12.948278088400142</v>
      </c>
      <c r="S461" s="114">
        <v>4.5751878813520622E-3</v>
      </c>
      <c r="T461" s="114">
        <v>5.4243278324426622E-3</v>
      </c>
      <c r="U461" s="114">
        <v>0.17924986566131446</v>
      </c>
      <c r="V461" s="114">
        <v>3.2095831183324437E-2</v>
      </c>
      <c r="W461" s="114">
        <v>0.13742433714753946</v>
      </c>
      <c r="X461" s="114">
        <v>863.88472571731199</v>
      </c>
      <c r="Y461" s="114">
        <v>4.6683416182875933E-3</v>
      </c>
      <c r="Z461" s="114">
        <v>5.3352475637572505E-2</v>
      </c>
    </row>
    <row r="462" spans="1:26" ht="13.5" customHeight="1">
      <c r="A462" s="61" t="s">
        <v>104</v>
      </c>
      <c r="B462" s="61" t="s">
        <v>45</v>
      </c>
      <c r="C462" s="60">
        <v>2039</v>
      </c>
      <c r="D462" s="61" t="s">
        <v>3</v>
      </c>
      <c r="E462" s="137">
        <v>8.2737540811563832</v>
      </c>
      <c r="F462" s="137">
        <v>287.25530485888191</v>
      </c>
      <c r="G462" s="126">
        <v>428.91253616362565</v>
      </c>
      <c r="H462" s="126">
        <v>17.967674697044107</v>
      </c>
      <c r="I462" s="114">
        <v>7.1738233414541022E-3</v>
      </c>
      <c r="J462" s="114">
        <v>7.5270670955673294E-3</v>
      </c>
      <c r="K462" s="114">
        <v>0.42653123178191538</v>
      </c>
      <c r="L462" s="114">
        <v>5.3599111269677993E-2</v>
      </c>
      <c r="M462" s="114">
        <v>0.21913628759320117</v>
      </c>
      <c r="N462" s="114">
        <v>1198.7694133121372</v>
      </c>
      <c r="O462" s="114">
        <v>5.2499999999999995E-3</v>
      </c>
      <c r="P462" s="114">
        <v>6.1000000000000006E-2</v>
      </c>
      <c r="Q462" s="126">
        <v>309.07353955214495</v>
      </c>
      <c r="R462" s="126">
        <v>12.947471449093756</v>
      </c>
      <c r="S462" s="114">
        <v>4.5747835587995308E-3</v>
      </c>
      <c r="T462" s="114">
        <v>5.4239899129130938E-3</v>
      </c>
      <c r="U462" s="114">
        <v>0.17920971751190853</v>
      </c>
      <c r="V462" s="114">
        <v>3.2092392123434121E-2</v>
      </c>
      <c r="W462" s="114">
        <v>0.13741415373019938</v>
      </c>
      <c r="X462" s="114">
        <v>863.83090826211151</v>
      </c>
      <c r="Y462" s="114">
        <v>4.6675728722543114E-3</v>
      </c>
      <c r="Z462" s="114">
        <v>5.3343689968620669E-2</v>
      </c>
    </row>
    <row r="463" spans="1:26" ht="13.5" customHeight="1">
      <c r="A463" s="61" t="s">
        <v>104</v>
      </c>
      <c r="B463" s="61" t="s">
        <v>45</v>
      </c>
      <c r="C463" s="60">
        <v>2040</v>
      </c>
      <c r="D463" s="61" t="s">
        <v>3</v>
      </c>
      <c r="E463" s="137">
        <v>5.5265431312057487</v>
      </c>
      <c r="F463" s="137">
        <v>192.79734986228578</v>
      </c>
      <c r="G463" s="126">
        <v>428.91253616362576</v>
      </c>
      <c r="H463" s="126">
        <v>17.967674697044114</v>
      </c>
      <c r="I463" s="114">
        <v>7.1738233414541039E-3</v>
      </c>
      <c r="J463" s="114">
        <v>7.5270670955673294E-3</v>
      </c>
      <c r="K463" s="114">
        <v>0.42653123178191543</v>
      </c>
      <c r="L463" s="114">
        <v>5.3599111269677986E-2</v>
      </c>
      <c r="M463" s="114">
        <v>0.21913628759320122</v>
      </c>
      <c r="N463" s="114">
        <v>1198.7694133121374</v>
      </c>
      <c r="O463" s="114">
        <v>5.2499999999999995E-3</v>
      </c>
      <c r="P463" s="114">
        <v>6.1000000000000006E-2</v>
      </c>
      <c r="Q463" s="126">
        <v>309.05463433505042</v>
      </c>
      <c r="R463" s="126">
        <v>12.9466794862524</v>
      </c>
      <c r="S463" s="114">
        <v>4.5743865927268491E-3</v>
      </c>
      <c r="T463" s="114">
        <v>5.4236581416881261E-3</v>
      </c>
      <c r="U463" s="114">
        <v>0.17917029984130045</v>
      </c>
      <c r="V463" s="114">
        <v>3.2089015635801105E-2</v>
      </c>
      <c r="W463" s="114">
        <v>0.13740415559588146</v>
      </c>
      <c r="X463" s="114">
        <v>863.77806999301424</v>
      </c>
      <c r="Y463" s="114">
        <v>4.6668181132337918E-3</v>
      </c>
      <c r="Z463" s="114">
        <v>5.3335064151243325E-2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/>
  </sheetViews>
  <sheetFormatPr defaultRowHeight="13.5" customHeight="1"/>
  <cols>
    <col min="1" max="1" width="27" customWidth="1"/>
    <col min="2" max="2" width="21.140625" customWidth="1"/>
    <col min="3" max="3" width="14.42578125" bestFit="1" customWidth="1"/>
    <col min="4" max="4" width="12.28515625" bestFit="1" customWidth="1"/>
    <col min="5" max="5" width="11.5703125" style="133" bestFit="1" customWidth="1"/>
    <col min="6" max="6" width="23.7109375" style="133" bestFit="1" customWidth="1"/>
    <col min="7" max="7" width="13.7109375" style="1" bestFit="1" customWidth="1"/>
    <col min="8" max="8" width="26.28515625" style="1" bestFit="1" customWidth="1"/>
    <col min="9" max="9" width="15.28515625" style="1" bestFit="1" customWidth="1"/>
    <col min="10" max="10" width="27.85546875" style="1" bestFit="1" customWidth="1"/>
  </cols>
  <sheetData>
    <row r="1" spans="1:10" ht="13.5" customHeight="1">
      <c r="A1" s="59" t="s">
        <v>207</v>
      </c>
      <c r="B1" s="86" t="s">
        <v>265</v>
      </c>
      <c r="C1" s="56" t="s">
        <v>131</v>
      </c>
      <c r="D1" s="86" t="s">
        <v>206</v>
      </c>
      <c r="E1" s="134" t="s">
        <v>184</v>
      </c>
      <c r="F1" s="134" t="s">
        <v>185</v>
      </c>
      <c r="G1" s="127" t="s">
        <v>187</v>
      </c>
      <c r="H1" s="127" t="s">
        <v>197</v>
      </c>
      <c r="I1" s="127" t="s">
        <v>248</v>
      </c>
      <c r="J1" s="127" t="s">
        <v>249</v>
      </c>
    </row>
    <row r="2" spans="1:10" ht="13.5" customHeight="1">
      <c r="A2" s="87" t="s">
        <v>104</v>
      </c>
      <c r="B2" s="87" t="s">
        <v>256</v>
      </c>
      <c r="C2" s="87" t="s">
        <v>103</v>
      </c>
      <c r="D2" s="88">
        <v>2020</v>
      </c>
      <c r="E2" s="135">
        <v>10443.033167330785</v>
      </c>
      <c r="F2" s="135">
        <v>70954.004374449549</v>
      </c>
      <c r="G2" s="128">
        <v>2.0658163519332629</v>
      </c>
      <c r="H2" s="128">
        <v>2.7019786404222956</v>
      </c>
      <c r="I2" s="128">
        <v>0.57383787553701759</v>
      </c>
      <c r="J2" s="128">
        <v>0.75054962233952649</v>
      </c>
    </row>
    <row r="3" spans="1:10" ht="13.5" customHeight="1">
      <c r="A3" s="87" t="s">
        <v>104</v>
      </c>
      <c r="B3" s="87" t="s">
        <v>256</v>
      </c>
      <c r="C3" s="87" t="s">
        <v>103</v>
      </c>
      <c r="D3" s="88">
        <v>2021</v>
      </c>
      <c r="E3" s="135">
        <v>11359.191788645692</v>
      </c>
      <c r="F3" s="135">
        <v>77537.001399811736</v>
      </c>
      <c r="G3" s="128">
        <v>2.0646770345713272</v>
      </c>
      <c r="H3" s="128">
        <v>2.7013333017754069</v>
      </c>
      <c r="I3" s="128">
        <v>0.57352139849203543</v>
      </c>
      <c r="J3" s="128">
        <v>0.75037036160427972</v>
      </c>
    </row>
    <row r="4" spans="1:10" ht="13.5" customHeight="1">
      <c r="A4" s="87" t="s">
        <v>104</v>
      </c>
      <c r="B4" s="87" t="s">
        <v>256</v>
      </c>
      <c r="C4" s="87" t="s">
        <v>103</v>
      </c>
      <c r="D4" s="88">
        <v>2022</v>
      </c>
      <c r="E4" s="135">
        <v>9428.8381468075095</v>
      </c>
      <c r="F4" s="135">
        <v>64645.095610013173</v>
      </c>
      <c r="G4" s="128">
        <v>2.0635506495559701</v>
      </c>
      <c r="H4" s="128">
        <v>2.700662150811072</v>
      </c>
      <c r="I4" s="128">
        <v>0.57320851376554727</v>
      </c>
      <c r="J4" s="128">
        <v>0.75018393078085355</v>
      </c>
    </row>
    <row r="5" spans="1:10" ht="13.5" customHeight="1">
      <c r="A5" s="87" t="s">
        <v>104</v>
      </c>
      <c r="B5" s="87" t="s">
        <v>256</v>
      </c>
      <c r="C5" s="87" t="s">
        <v>103</v>
      </c>
      <c r="D5" s="88">
        <v>2023</v>
      </c>
      <c r="E5" s="135">
        <v>8032.5264206075572</v>
      </c>
      <c r="F5" s="135">
        <v>55304.273349169467</v>
      </c>
      <c r="G5" s="128">
        <v>2.0624882345568882</v>
      </c>
      <c r="H5" s="128">
        <v>2.7000360048823402</v>
      </c>
      <c r="I5" s="128">
        <v>0.57291339848802447</v>
      </c>
      <c r="J5" s="128">
        <v>0.75001000135620566</v>
      </c>
    </row>
    <row r="6" spans="1:10" ht="13.5" customHeight="1">
      <c r="A6" s="87" t="s">
        <v>104</v>
      </c>
      <c r="B6" s="87" t="s">
        <v>256</v>
      </c>
      <c r="C6" s="87" t="s">
        <v>103</v>
      </c>
      <c r="D6" s="88">
        <v>2024</v>
      </c>
      <c r="E6" s="135">
        <v>6912.4881339118056</v>
      </c>
      <c r="F6" s="135">
        <v>47784.931020011078</v>
      </c>
      <c r="G6" s="128">
        <v>2.0614503608611932</v>
      </c>
      <c r="H6" s="128">
        <v>2.699406755143241</v>
      </c>
      <c r="I6" s="128">
        <v>0.57262510023922042</v>
      </c>
      <c r="J6" s="128">
        <v>0.74983520976201168</v>
      </c>
    </row>
    <row r="7" spans="1:10" ht="13.5" customHeight="1">
      <c r="A7" s="87" t="s">
        <v>104</v>
      </c>
      <c r="B7" s="87" t="s">
        <v>256</v>
      </c>
      <c r="C7" s="87" t="s">
        <v>103</v>
      </c>
      <c r="D7" s="88">
        <v>2025</v>
      </c>
      <c r="E7" s="135">
        <v>5723.1466374990614</v>
      </c>
      <c r="F7" s="135">
        <v>39716.323199111408</v>
      </c>
      <c r="G7" s="128">
        <v>2.060712225969819</v>
      </c>
      <c r="H7" s="128">
        <v>2.69913789070432</v>
      </c>
      <c r="I7" s="128">
        <v>0.57242006276939417</v>
      </c>
      <c r="J7" s="128">
        <v>0.74976052519564451</v>
      </c>
    </row>
    <row r="8" spans="1:10" ht="13.5" customHeight="1">
      <c r="A8" s="87" t="s">
        <v>104</v>
      </c>
      <c r="B8" s="87" t="s">
        <v>256</v>
      </c>
      <c r="C8" s="87" t="s">
        <v>103</v>
      </c>
      <c r="D8" s="88">
        <v>2026</v>
      </c>
      <c r="E8" s="135">
        <v>4674.3916363519365</v>
      </c>
      <c r="F8" s="135">
        <v>32558.940231795175</v>
      </c>
      <c r="G8" s="128">
        <v>2.0601742025417003</v>
      </c>
      <c r="H8" s="128">
        <v>2.6991018156559603</v>
      </c>
      <c r="I8" s="128">
        <v>0.57227061181713879</v>
      </c>
      <c r="J8" s="128">
        <v>0.74975050434887769</v>
      </c>
    </row>
    <row r="9" spans="1:10" ht="13.5" customHeight="1">
      <c r="A9" s="87" t="s">
        <v>104</v>
      </c>
      <c r="B9" s="87" t="s">
        <v>256</v>
      </c>
      <c r="C9" s="87" t="s">
        <v>103</v>
      </c>
      <c r="D9" s="88">
        <v>2027</v>
      </c>
      <c r="E9" s="135">
        <v>3773.7510150633875</v>
      </c>
      <c r="F9" s="135">
        <v>26379.585789384942</v>
      </c>
      <c r="G9" s="128">
        <v>2.0597315788161525</v>
      </c>
      <c r="H9" s="128">
        <v>2.6991638122870829</v>
      </c>
      <c r="I9" s="128">
        <v>0.57214766078226453</v>
      </c>
      <c r="J9" s="128">
        <v>0.74976772563530092</v>
      </c>
    </row>
    <row r="10" spans="1:10" ht="13.5" customHeight="1">
      <c r="A10" s="87" t="s">
        <v>104</v>
      </c>
      <c r="B10" s="87" t="s">
        <v>256</v>
      </c>
      <c r="C10" s="87" t="s">
        <v>103</v>
      </c>
      <c r="D10" s="88">
        <v>2028</v>
      </c>
      <c r="E10" s="135">
        <v>2984.9846879003203</v>
      </c>
      <c r="F10" s="135">
        <v>20937.727591648931</v>
      </c>
      <c r="G10" s="128">
        <v>2.0593626337638193</v>
      </c>
      <c r="H10" s="128">
        <v>2.6992975394892675</v>
      </c>
      <c r="I10" s="128">
        <v>0.57204517604550542</v>
      </c>
      <c r="J10" s="128">
        <v>0.74980487208035218</v>
      </c>
    </row>
    <row r="11" spans="1:10" ht="13.5" customHeight="1">
      <c r="A11" s="87" t="s">
        <v>104</v>
      </c>
      <c r="B11" s="87" t="s">
        <v>256</v>
      </c>
      <c r="C11" s="87" t="s">
        <v>103</v>
      </c>
      <c r="D11" s="88">
        <v>2029</v>
      </c>
      <c r="E11" s="135">
        <v>2350.2230374140554</v>
      </c>
      <c r="F11" s="135">
        <v>16540.036075030035</v>
      </c>
      <c r="G11" s="128">
        <v>2.059091434316648</v>
      </c>
      <c r="H11" s="128">
        <v>2.699536430238799</v>
      </c>
      <c r="I11" s="128">
        <v>0.57196984286573549</v>
      </c>
      <c r="J11" s="128">
        <v>0.74987123062188854</v>
      </c>
    </row>
    <row r="12" spans="1:10" ht="13.5" customHeight="1">
      <c r="A12" s="87" t="s">
        <v>104</v>
      </c>
      <c r="B12" s="87" t="s">
        <v>256</v>
      </c>
      <c r="C12" s="87" t="s">
        <v>103</v>
      </c>
      <c r="D12" s="88">
        <v>2030</v>
      </c>
      <c r="E12" s="135">
        <v>1822.6941413541674</v>
      </c>
      <c r="F12" s="135">
        <v>12868.620457262812</v>
      </c>
      <c r="G12" s="128">
        <v>2.0588476502957391</v>
      </c>
      <c r="H12" s="128">
        <v>2.6997899636238896</v>
      </c>
      <c r="I12" s="128">
        <v>0.57190212508214966</v>
      </c>
      <c r="J12" s="128">
        <v>0.74994165656219147</v>
      </c>
    </row>
    <row r="13" spans="1:10" ht="13.5" customHeight="1">
      <c r="A13" s="87" t="s">
        <v>104</v>
      </c>
      <c r="B13" s="87" t="s">
        <v>256</v>
      </c>
      <c r="C13" s="87" t="s">
        <v>103</v>
      </c>
      <c r="D13" s="88">
        <v>2031</v>
      </c>
      <c r="E13" s="135">
        <v>1402.0585695110317</v>
      </c>
      <c r="F13" s="135">
        <v>9929.5449287546053</v>
      </c>
      <c r="G13" s="128">
        <v>2.0587520038247136</v>
      </c>
      <c r="H13" s="128">
        <v>2.7002179520887952</v>
      </c>
      <c r="I13" s="128">
        <v>0.57187555661797607</v>
      </c>
      <c r="J13" s="128">
        <v>0.75006054224688756</v>
      </c>
    </row>
    <row r="14" spans="1:10" ht="13.5" customHeight="1">
      <c r="A14" s="87" t="s">
        <v>104</v>
      </c>
      <c r="B14" s="87" t="s">
        <v>256</v>
      </c>
      <c r="C14" s="87" t="s">
        <v>103</v>
      </c>
      <c r="D14" s="88">
        <v>2032</v>
      </c>
      <c r="E14" s="135">
        <v>1065.8413251670263</v>
      </c>
      <c r="F14" s="135">
        <v>7571.0807685406389</v>
      </c>
      <c r="G14" s="128">
        <v>2.0586380884031712</v>
      </c>
      <c r="H14" s="128">
        <v>2.700603521611272</v>
      </c>
      <c r="I14" s="128">
        <v>0.57184391344532537</v>
      </c>
      <c r="J14" s="128">
        <v>0.75016764489201992</v>
      </c>
    </row>
    <row r="15" spans="1:10" ht="13.5" customHeight="1">
      <c r="A15" s="87" t="s">
        <v>104</v>
      </c>
      <c r="B15" s="87" t="s">
        <v>256</v>
      </c>
      <c r="C15" s="87" t="s">
        <v>103</v>
      </c>
      <c r="D15" s="88">
        <v>2033</v>
      </c>
      <c r="E15" s="135">
        <v>807.19664121624237</v>
      </c>
      <c r="F15" s="135">
        <v>5750.5135854721721</v>
      </c>
      <c r="G15" s="128">
        <v>2.0586221086804994</v>
      </c>
      <c r="H15" s="128">
        <v>2.7011003096571677</v>
      </c>
      <c r="I15" s="128">
        <v>0.57183947463347207</v>
      </c>
      <c r="J15" s="128">
        <v>0.75030564157143542</v>
      </c>
    </row>
    <row r="16" spans="1:10" ht="13.5" customHeight="1">
      <c r="A16" s="87" t="s">
        <v>104</v>
      </c>
      <c r="B16" s="87" t="s">
        <v>256</v>
      </c>
      <c r="C16" s="87" t="s">
        <v>103</v>
      </c>
      <c r="D16" s="88">
        <v>2034</v>
      </c>
      <c r="E16" s="135">
        <v>603.12662080612984</v>
      </c>
      <c r="F16" s="135">
        <v>4308.8365245787691</v>
      </c>
      <c r="G16" s="128">
        <v>2.0586754233696141</v>
      </c>
      <c r="H16" s="128">
        <v>2.7016718718884154</v>
      </c>
      <c r="I16" s="128">
        <v>0.57185428426933715</v>
      </c>
      <c r="J16" s="128">
        <v>0.75046440885789312</v>
      </c>
    </row>
    <row r="17" spans="1:10" ht="13.5" customHeight="1">
      <c r="A17" s="87" t="s">
        <v>104</v>
      </c>
      <c r="B17" s="87" t="s">
        <v>256</v>
      </c>
      <c r="C17" s="87" t="s">
        <v>103</v>
      </c>
      <c r="D17" s="88">
        <v>2035</v>
      </c>
      <c r="E17" s="135">
        <v>445.72046120380287</v>
      </c>
      <c r="F17" s="135">
        <v>3193.0286519334986</v>
      </c>
      <c r="G17" s="128">
        <v>2.0588492096765876</v>
      </c>
      <c r="H17" s="128">
        <v>2.7023864036034229</v>
      </c>
      <c r="I17" s="128">
        <v>0.57190255824349656</v>
      </c>
      <c r="J17" s="128">
        <v>0.75066288988983976</v>
      </c>
    </row>
    <row r="18" spans="1:10" ht="13.5" customHeight="1">
      <c r="A18" s="87" t="s">
        <v>104</v>
      </c>
      <c r="B18" s="87" t="s">
        <v>256</v>
      </c>
      <c r="C18" s="87" t="s">
        <v>103</v>
      </c>
      <c r="D18" s="88">
        <v>2036</v>
      </c>
      <c r="E18" s="135">
        <v>332.92672620079952</v>
      </c>
      <c r="F18" s="135">
        <v>2391.3555595653597</v>
      </c>
      <c r="G18" s="128">
        <v>2.059084362953659</v>
      </c>
      <c r="H18" s="128">
        <v>2.7031672810433975</v>
      </c>
      <c r="I18" s="128">
        <v>0.57196787859823872</v>
      </c>
      <c r="J18" s="128">
        <v>0.75087980028983259</v>
      </c>
    </row>
    <row r="19" spans="1:10" ht="13.5" customHeight="1">
      <c r="A19" s="87" t="s">
        <v>104</v>
      </c>
      <c r="B19" s="87" t="s">
        <v>256</v>
      </c>
      <c r="C19" s="87" t="s">
        <v>103</v>
      </c>
      <c r="D19" s="88">
        <v>2037</v>
      </c>
      <c r="E19" s="135">
        <v>247.94411561517836</v>
      </c>
      <c r="F19" s="135">
        <v>1785.5537817871136</v>
      </c>
      <c r="G19" s="128">
        <v>2.0593820453207394</v>
      </c>
      <c r="H19" s="128">
        <v>2.7040168794258617</v>
      </c>
      <c r="I19" s="128">
        <v>0.57205056814464972</v>
      </c>
      <c r="J19" s="128">
        <v>0.75111579984051702</v>
      </c>
    </row>
    <row r="20" spans="1:10" ht="13.5" customHeight="1">
      <c r="A20" s="87" t="s">
        <v>104</v>
      </c>
      <c r="B20" s="87" t="s">
        <v>256</v>
      </c>
      <c r="C20" s="87" t="s">
        <v>103</v>
      </c>
      <c r="D20" s="88">
        <v>2038</v>
      </c>
      <c r="E20" s="135">
        <v>182.8960114994492</v>
      </c>
      <c r="F20" s="135">
        <v>1320.435213487425</v>
      </c>
      <c r="G20" s="128">
        <v>2.0598170719004121</v>
      </c>
      <c r="H20" s="128">
        <v>2.7050342299339514</v>
      </c>
      <c r="I20" s="128">
        <v>0.57217140886122564</v>
      </c>
      <c r="J20" s="128">
        <v>0.75139839720387525</v>
      </c>
    </row>
    <row r="21" spans="1:10" ht="13.5" customHeight="1">
      <c r="A21" s="87" t="s">
        <v>104</v>
      </c>
      <c r="B21" s="87" t="s">
        <v>256</v>
      </c>
      <c r="C21" s="87" t="s">
        <v>103</v>
      </c>
      <c r="D21" s="88">
        <v>2039</v>
      </c>
      <c r="E21" s="135">
        <v>135.9294337789411</v>
      </c>
      <c r="F21" s="135">
        <v>983.76592196315835</v>
      </c>
      <c r="G21" s="128">
        <v>2.0600903866066687</v>
      </c>
      <c r="H21" s="128">
        <v>2.7058273036028897</v>
      </c>
      <c r="I21" s="128">
        <v>0.57224732961296343</v>
      </c>
      <c r="J21" s="128">
        <v>0.75161869544524718</v>
      </c>
    </row>
    <row r="22" spans="1:10" ht="13.5" customHeight="1">
      <c r="A22" s="87" t="s">
        <v>104</v>
      </c>
      <c r="B22" s="87" t="s">
        <v>256</v>
      </c>
      <c r="C22" s="87" t="s">
        <v>103</v>
      </c>
      <c r="D22" s="88">
        <v>2040</v>
      </c>
      <c r="E22" s="135">
        <v>100.58018955630246</v>
      </c>
      <c r="F22" s="135">
        <v>729.6746245870022</v>
      </c>
      <c r="G22" s="128">
        <v>2.0606635158797419</v>
      </c>
      <c r="H22" s="128">
        <v>2.7070029119149357</v>
      </c>
      <c r="I22" s="128">
        <v>0.5724065321888171</v>
      </c>
      <c r="J22" s="128">
        <v>0.7519452533097043</v>
      </c>
    </row>
    <row r="23" spans="1:10" ht="13.5" customHeight="1">
      <c r="A23" s="87" t="s">
        <v>104</v>
      </c>
      <c r="B23" s="87" t="s">
        <v>255</v>
      </c>
      <c r="C23" s="87" t="s">
        <v>103</v>
      </c>
      <c r="D23" s="88">
        <v>2020</v>
      </c>
      <c r="E23" s="135">
        <v>64745.356226383192</v>
      </c>
      <c r="F23" s="135">
        <v>439904.97926248459</v>
      </c>
      <c r="G23" s="128">
        <v>3.3914375857294341</v>
      </c>
      <c r="H23" s="128">
        <v>3.2761039634517282</v>
      </c>
      <c r="I23" s="128">
        <v>0.94206599603595387</v>
      </c>
      <c r="J23" s="128">
        <v>0.91002887873659111</v>
      </c>
    </row>
    <row r="24" spans="1:10" ht="13.5" customHeight="1">
      <c r="A24" s="87" t="s">
        <v>104</v>
      </c>
      <c r="B24" s="87" t="s">
        <v>255</v>
      </c>
      <c r="C24" s="87" t="s">
        <v>103</v>
      </c>
      <c r="D24" s="88">
        <v>2021</v>
      </c>
      <c r="E24" s="135">
        <v>219561.06631064965</v>
      </c>
      <c r="F24" s="135">
        <v>1498707.5685164314</v>
      </c>
      <c r="G24" s="128">
        <v>3.3206000458477472</v>
      </c>
      <c r="H24" s="128">
        <v>3.2083063785025403</v>
      </c>
      <c r="I24" s="128">
        <v>0.92238890162437415</v>
      </c>
      <c r="J24" s="128">
        <v>0.89119621625070566</v>
      </c>
    </row>
    <row r="25" spans="1:10" ht="13.5" customHeight="1">
      <c r="A25" s="87" t="s">
        <v>104</v>
      </c>
      <c r="B25" s="87" t="s">
        <v>255</v>
      </c>
      <c r="C25" s="87" t="s">
        <v>103</v>
      </c>
      <c r="D25" s="88">
        <v>2022</v>
      </c>
      <c r="E25" s="135">
        <v>419820.82717121614</v>
      </c>
      <c r="F25" s="135">
        <v>2878335.2825657679</v>
      </c>
      <c r="G25" s="128">
        <v>3.2982298900505893</v>
      </c>
      <c r="H25" s="128">
        <v>3.1872884026503967</v>
      </c>
      <c r="I25" s="128">
        <v>0.91617496945849697</v>
      </c>
      <c r="J25" s="128">
        <v>0.88535788962511008</v>
      </c>
    </row>
    <row r="26" spans="1:10" ht="13.5" customHeight="1">
      <c r="A26" s="87" t="s">
        <v>104</v>
      </c>
      <c r="B26" s="87" t="s">
        <v>255</v>
      </c>
      <c r="C26" s="87" t="s">
        <v>103</v>
      </c>
      <c r="D26" s="88">
        <v>2023</v>
      </c>
      <c r="E26" s="135">
        <v>672762.84197784588</v>
      </c>
      <c r="F26" s="135">
        <v>4631999.7176047498</v>
      </c>
      <c r="G26" s="128">
        <v>3.2871311981803366</v>
      </c>
      <c r="H26" s="128">
        <v>3.1771286878632234</v>
      </c>
      <c r="I26" s="128">
        <v>0.91309199949453801</v>
      </c>
      <c r="J26" s="128">
        <v>0.88253574662867329</v>
      </c>
    </row>
    <row r="27" spans="1:10" ht="13.5" customHeight="1">
      <c r="A27" s="87" t="s">
        <v>104</v>
      </c>
      <c r="B27" s="87" t="s">
        <v>255</v>
      </c>
      <c r="C27" s="87" t="s">
        <v>103</v>
      </c>
      <c r="D27" s="88">
        <v>2024</v>
      </c>
      <c r="E27" s="135">
        <v>972613.81373005174</v>
      </c>
      <c r="F27" s="135">
        <v>6723524.5974880699</v>
      </c>
      <c r="G27" s="128">
        <v>3.2792887616019346</v>
      </c>
      <c r="H27" s="128">
        <v>3.1700875487978548</v>
      </c>
      <c r="I27" s="128">
        <v>0.91091354488942633</v>
      </c>
      <c r="J27" s="128">
        <v>0.88057987466607079</v>
      </c>
    </row>
    <row r="28" spans="1:10" ht="13.5" customHeight="1">
      <c r="A28" s="87" t="s">
        <v>104</v>
      </c>
      <c r="B28" s="87" t="s">
        <v>255</v>
      </c>
      <c r="C28" s="87" t="s">
        <v>103</v>
      </c>
      <c r="D28" s="88">
        <v>2025</v>
      </c>
      <c r="E28" s="135">
        <v>1314073.9581225649</v>
      </c>
      <c r="F28" s="135">
        <v>9119141.852206286</v>
      </c>
      <c r="G28" s="128">
        <v>3.2727901112991979</v>
      </c>
      <c r="H28" s="128">
        <v>3.164319870262664</v>
      </c>
      <c r="I28" s="128">
        <v>0.90910836424977703</v>
      </c>
      <c r="J28" s="128">
        <v>0.87897774173962895</v>
      </c>
    </row>
    <row r="29" spans="1:10" ht="13.5" customHeight="1">
      <c r="A29" s="87" t="s">
        <v>104</v>
      </c>
      <c r="B29" s="87" t="s">
        <v>255</v>
      </c>
      <c r="C29" s="87" t="s">
        <v>103</v>
      </c>
      <c r="D29" s="88">
        <v>2026</v>
      </c>
      <c r="E29" s="135">
        <v>2013394.1978918887</v>
      </c>
      <c r="F29" s="135">
        <v>14024066.969999518</v>
      </c>
      <c r="G29" s="128">
        <v>3.2643134175432884</v>
      </c>
      <c r="H29" s="128">
        <v>3.1566160977938904</v>
      </c>
      <c r="I29" s="128">
        <v>0.90675372709535773</v>
      </c>
      <c r="J29" s="128">
        <v>0.87683780494274721</v>
      </c>
    </row>
    <row r="30" spans="1:10" ht="13.5" customHeight="1">
      <c r="A30" s="87" t="s">
        <v>104</v>
      </c>
      <c r="B30" s="87" t="s">
        <v>255</v>
      </c>
      <c r="C30" s="87" t="s">
        <v>103</v>
      </c>
      <c r="D30" s="88">
        <v>2027</v>
      </c>
      <c r="E30" s="135">
        <v>3335442.3921639351</v>
      </c>
      <c r="F30" s="135">
        <v>23315684.680421855</v>
      </c>
      <c r="G30" s="128">
        <v>3.2560584799057546</v>
      </c>
      <c r="H30" s="128">
        <v>3.1491047192916239</v>
      </c>
      <c r="I30" s="128">
        <v>0.90446068886270947</v>
      </c>
      <c r="J30" s="128">
        <v>0.87475131091433977</v>
      </c>
    </row>
    <row r="31" spans="1:10" ht="13.5" customHeight="1">
      <c r="A31" s="87" t="s">
        <v>104</v>
      </c>
      <c r="B31" s="87" t="s">
        <v>255</v>
      </c>
      <c r="C31" s="87" t="s">
        <v>103</v>
      </c>
      <c r="D31" s="88">
        <v>2028</v>
      </c>
      <c r="E31" s="135">
        <v>5237475.243335573</v>
      </c>
      <c r="F31" s="135">
        <v>36737484.904856376</v>
      </c>
      <c r="G31" s="128">
        <v>3.2490395473823539</v>
      </c>
      <c r="H31" s="128">
        <v>3.142768535876673</v>
      </c>
      <c r="I31" s="128">
        <v>0.902510985383987</v>
      </c>
      <c r="J31" s="128">
        <v>0.87299125996574267</v>
      </c>
    </row>
    <row r="32" spans="1:10" ht="13.5" customHeight="1">
      <c r="A32" s="87" t="s">
        <v>104</v>
      </c>
      <c r="B32" s="87" t="s">
        <v>255</v>
      </c>
      <c r="C32" s="87" t="s">
        <v>103</v>
      </c>
      <c r="D32" s="88">
        <v>2029</v>
      </c>
      <c r="E32" s="135">
        <v>7666890.421288331</v>
      </c>
      <c r="F32" s="135">
        <v>53956855.214448355</v>
      </c>
      <c r="G32" s="128">
        <v>3.2428036221185583</v>
      </c>
      <c r="H32" s="128">
        <v>3.1371712558753315</v>
      </c>
      <c r="I32" s="128">
        <v>0.90077878392182165</v>
      </c>
      <c r="J32" s="128">
        <v>0.87143645996537</v>
      </c>
    </row>
    <row r="33" spans="1:10" ht="13.5" customHeight="1">
      <c r="A33" s="87" t="s">
        <v>104</v>
      </c>
      <c r="B33" s="87" t="s">
        <v>255</v>
      </c>
      <c r="C33" s="87" t="s">
        <v>103</v>
      </c>
      <c r="D33" s="88">
        <v>2030</v>
      </c>
      <c r="E33" s="135">
        <v>10541621.671644531</v>
      </c>
      <c r="F33" s="135">
        <v>74426161.372123748</v>
      </c>
      <c r="G33" s="128">
        <v>3.2370031351197603</v>
      </c>
      <c r="H33" s="128">
        <v>3.1319781738380366</v>
      </c>
      <c r="I33" s="128">
        <v>0.89916753753326684</v>
      </c>
      <c r="J33" s="128">
        <v>0.86999393717723228</v>
      </c>
    </row>
    <row r="34" spans="1:10" ht="13.5" customHeight="1">
      <c r="A34" s="87" t="s">
        <v>104</v>
      </c>
      <c r="B34" s="87" t="s">
        <v>255</v>
      </c>
      <c r="C34" s="87" t="s">
        <v>103</v>
      </c>
      <c r="D34" s="88">
        <v>2031</v>
      </c>
      <c r="E34" s="135">
        <v>13997972.107580803</v>
      </c>
      <c r="F34" s="135">
        <v>99135297.181023896</v>
      </c>
      <c r="G34" s="128">
        <v>3.2312046260940983</v>
      </c>
      <c r="H34" s="128">
        <v>3.1267711445257786</v>
      </c>
      <c r="I34" s="128">
        <v>0.89755684058169405</v>
      </c>
      <c r="J34" s="128">
        <v>0.86854754014604951</v>
      </c>
    </row>
    <row r="35" spans="1:10" ht="13.5" customHeight="1">
      <c r="A35" s="87" t="s">
        <v>104</v>
      </c>
      <c r="B35" s="87" t="s">
        <v>255</v>
      </c>
      <c r="C35" s="87" t="s">
        <v>103</v>
      </c>
      <c r="D35" s="88">
        <v>2032</v>
      </c>
      <c r="E35" s="135">
        <v>18186122.71342741</v>
      </c>
      <c r="F35" s="135">
        <v>129183022.5370304</v>
      </c>
      <c r="G35" s="128">
        <v>3.2253237632629834</v>
      </c>
      <c r="H35" s="128">
        <v>3.1214695772167573</v>
      </c>
      <c r="I35" s="128">
        <v>0.89592326757305096</v>
      </c>
      <c r="J35" s="128">
        <v>0.86707488256021026</v>
      </c>
    </row>
    <row r="36" spans="1:10" ht="13.5" customHeight="1">
      <c r="A36" s="87" t="s">
        <v>104</v>
      </c>
      <c r="B36" s="87" t="s">
        <v>255</v>
      </c>
      <c r="C36" s="87" t="s">
        <v>103</v>
      </c>
      <c r="D36" s="88">
        <v>2033</v>
      </c>
      <c r="E36" s="135">
        <v>23031122.732078046</v>
      </c>
      <c r="F36" s="135">
        <v>164074994.11783576</v>
      </c>
      <c r="G36" s="128">
        <v>3.2194567569983867</v>
      </c>
      <c r="H36" s="128">
        <v>3.116167494188578</v>
      </c>
      <c r="I36" s="128">
        <v>0.89429354361066282</v>
      </c>
      <c r="J36" s="128">
        <v>0.8656020817190494</v>
      </c>
    </row>
    <row r="37" spans="1:10" ht="13.5" customHeight="1">
      <c r="A37" s="87" t="s">
        <v>104</v>
      </c>
      <c r="B37" s="87" t="s">
        <v>255</v>
      </c>
      <c r="C37" s="87" t="s">
        <v>103</v>
      </c>
      <c r="D37" s="88">
        <v>2034</v>
      </c>
      <c r="E37" s="135">
        <v>28466616.850613244</v>
      </c>
      <c r="F37" s="135">
        <v>203370228.05123234</v>
      </c>
      <c r="G37" s="128">
        <v>3.2136031135992069</v>
      </c>
      <c r="H37" s="128">
        <v>3.1108652651795752</v>
      </c>
      <c r="I37" s="128">
        <v>0.89266753155533529</v>
      </c>
      <c r="J37" s="128">
        <v>0.86412924032765992</v>
      </c>
    </row>
    <row r="38" spans="1:10" ht="13.5" customHeight="1">
      <c r="A38" s="87" t="s">
        <v>104</v>
      </c>
      <c r="B38" s="87" t="s">
        <v>255</v>
      </c>
      <c r="C38" s="87" t="s">
        <v>103</v>
      </c>
      <c r="D38" s="88">
        <v>2035</v>
      </c>
      <c r="E38" s="135">
        <v>34478287.443779856</v>
      </c>
      <c r="F38" s="135">
        <v>246993730.9592123</v>
      </c>
      <c r="G38" s="128">
        <v>3.2077337958305301</v>
      </c>
      <c r="H38" s="128">
        <v>3.1055355500095168</v>
      </c>
      <c r="I38" s="128">
        <v>0.89103716550848067</v>
      </c>
      <c r="J38" s="128">
        <v>0.86264876389153256</v>
      </c>
    </row>
    <row r="39" spans="1:10" ht="13.5" customHeight="1">
      <c r="A39" s="87" t="s">
        <v>104</v>
      </c>
      <c r="B39" s="87" t="s">
        <v>255</v>
      </c>
      <c r="C39" s="87" t="s">
        <v>103</v>
      </c>
      <c r="D39" s="88">
        <v>2036</v>
      </c>
      <c r="E39" s="135">
        <v>40370356.768493213</v>
      </c>
      <c r="F39" s="135">
        <v>289973346.99331641</v>
      </c>
      <c r="G39" s="128">
        <v>3.2026975310182126</v>
      </c>
      <c r="H39" s="128">
        <v>3.1010008218357088</v>
      </c>
      <c r="I39" s="128">
        <v>0.88963820306061447</v>
      </c>
      <c r="J39" s="128">
        <v>0.86138911717658584</v>
      </c>
    </row>
    <row r="40" spans="1:10" ht="13.5" customHeight="1">
      <c r="A40" s="87" t="s">
        <v>104</v>
      </c>
      <c r="B40" s="87" t="s">
        <v>255</v>
      </c>
      <c r="C40" s="87" t="s">
        <v>103</v>
      </c>
      <c r="D40" s="88">
        <v>2037</v>
      </c>
      <c r="E40" s="135">
        <v>45507488.566929832</v>
      </c>
      <c r="F40" s="135">
        <v>327719285.08450204</v>
      </c>
      <c r="G40" s="128">
        <v>3.1986837488032713</v>
      </c>
      <c r="H40" s="128">
        <v>3.0974454153809794</v>
      </c>
      <c r="I40" s="128">
        <v>0.88852326355646427</v>
      </c>
      <c r="J40" s="128">
        <v>0.86040150427249407</v>
      </c>
    </row>
    <row r="41" spans="1:10" ht="13.5" customHeight="1">
      <c r="A41" s="87" t="s">
        <v>104</v>
      </c>
      <c r="B41" s="87" t="s">
        <v>255</v>
      </c>
      <c r="C41" s="87" t="s">
        <v>103</v>
      </c>
      <c r="D41" s="88">
        <v>2038</v>
      </c>
      <c r="E41" s="135">
        <v>49944006.48591052</v>
      </c>
      <c r="F41" s="135">
        <v>360575522.26522547</v>
      </c>
      <c r="G41" s="128">
        <v>3.1952382132398007</v>
      </c>
      <c r="H41" s="128">
        <v>3.0944303163298681</v>
      </c>
      <c r="I41" s="128">
        <v>0.88756617034438923</v>
      </c>
      <c r="J41" s="128">
        <v>0.85956397675829677</v>
      </c>
    </row>
    <row r="42" spans="1:10" ht="13.5" customHeight="1">
      <c r="A42" s="87" t="s">
        <v>104</v>
      </c>
      <c r="B42" s="87" t="s">
        <v>255</v>
      </c>
      <c r="C42" s="87" t="s">
        <v>103</v>
      </c>
      <c r="D42" s="88">
        <v>2039</v>
      </c>
      <c r="E42" s="135">
        <v>53734182.097204566</v>
      </c>
      <c r="F42" s="135">
        <v>388891910.4729054</v>
      </c>
      <c r="G42" s="128">
        <v>3.1921357115336058</v>
      </c>
      <c r="H42" s="128">
        <v>3.09173808943773</v>
      </c>
      <c r="I42" s="128">
        <v>0.88670436431489053</v>
      </c>
      <c r="J42" s="128">
        <v>0.85881613595492456</v>
      </c>
    </row>
    <row r="43" spans="1:10" ht="13.5" customHeight="1">
      <c r="A43" s="87" t="s">
        <v>104</v>
      </c>
      <c r="B43" s="87" t="s">
        <v>255</v>
      </c>
      <c r="C43" s="87" t="s">
        <v>103</v>
      </c>
      <c r="D43" s="88">
        <v>2040</v>
      </c>
      <c r="E43" s="135">
        <v>56938351.827862605</v>
      </c>
      <c r="F43" s="135">
        <v>413068126.81379509</v>
      </c>
      <c r="G43" s="128">
        <v>3.1892512288442405</v>
      </c>
      <c r="H43" s="128">
        <v>3.0892482199119797</v>
      </c>
      <c r="I43" s="128">
        <v>0.88590311912340014</v>
      </c>
      <c r="J43" s="128">
        <v>0.85812450553110553</v>
      </c>
    </row>
    <row r="44" spans="1:10" ht="13.5" customHeight="1">
      <c r="A44" s="87" t="s">
        <v>104</v>
      </c>
      <c r="B44" s="87" t="s">
        <v>257</v>
      </c>
      <c r="C44" s="87" t="s">
        <v>103</v>
      </c>
      <c r="D44" s="88">
        <v>2020</v>
      </c>
      <c r="E44" s="135">
        <v>22954.348282582614</v>
      </c>
      <c r="F44" s="135">
        <v>707626.86370871041</v>
      </c>
      <c r="G44" s="128">
        <v>6.4832923336109323</v>
      </c>
      <c r="H44" s="128">
        <v>6.2643710520739582</v>
      </c>
      <c r="I44" s="128">
        <v>1.8009145371141477</v>
      </c>
      <c r="J44" s="128">
        <v>1.740103070020544</v>
      </c>
    </row>
    <row r="45" spans="1:10" ht="13.5" customHeight="1">
      <c r="A45" s="87" t="s">
        <v>104</v>
      </c>
      <c r="B45" s="87" t="s">
        <v>257</v>
      </c>
      <c r="C45" s="87" t="s">
        <v>103</v>
      </c>
      <c r="D45" s="88">
        <v>2021</v>
      </c>
      <c r="E45" s="135">
        <v>69183.408055972148</v>
      </c>
      <c r="F45" s="135">
        <v>2150292.2089723945</v>
      </c>
      <c r="G45" s="128">
        <v>6.4424373286017849</v>
      </c>
      <c r="H45" s="128">
        <v>6.2257783054735265</v>
      </c>
      <c r="I45" s="128">
        <v>1.7895659246116067</v>
      </c>
      <c r="J45" s="128">
        <v>1.7293828626315351</v>
      </c>
    </row>
    <row r="46" spans="1:10" ht="13.5" customHeight="1">
      <c r="A46" s="87" t="s">
        <v>104</v>
      </c>
      <c r="B46" s="87" t="s">
        <v>257</v>
      </c>
      <c r="C46" s="87" t="s">
        <v>103</v>
      </c>
      <c r="D46" s="88">
        <v>2022</v>
      </c>
      <c r="E46" s="135">
        <v>127252.42185246231</v>
      </c>
      <c r="F46" s="135">
        <v>3986009.1313937213</v>
      </c>
      <c r="G46" s="128">
        <v>6.4139462620834564</v>
      </c>
      <c r="H46" s="128">
        <v>6.1990559605436193</v>
      </c>
      <c r="I46" s="128">
        <v>1.7816517394676263</v>
      </c>
      <c r="J46" s="128">
        <v>1.7219599890398944</v>
      </c>
    </row>
    <row r="47" spans="1:10" ht="13.5" customHeight="1">
      <c r="A47" s="87" t="s">
        <v>104</v>
      </c>
      <c r="B47" s="87" t="s">
        <v>257</v>
      </c>
      <c r="C47" s="87" t="s">
        <v>103</v>
      </c>
      <c r="D47" s="88">
        <v>2023</v>
      </c>
      <c r="E47" s="135">
        <v>200401.60699565118</v>
      </c>
      <c r="F47" s="135">
        <v>6324497.5756737115</v>
      </c>
      <c r="G47" s="128">
        <v>6.38918889267884</v>
      </c>
      <c r="H47" s="128">
        <v>6.1758978441201373</v>
      </c>
      <c r="I47" s="128">
        <v>1.7747746924107888</v>
      </c>
      <c r="J47" s="128">
        <v>1.7155271789222601</v>
      </c>
    </row>
    <row r="48" spans="1:10" ht="13.5" customHeight="1">
      <c r="A48" s="87" t="s">
        <v>104</v>
      </c>
      <c r="B48" s="87" t="s">
        <v>257</v>
      </c>
      <c r="C48" s="87" t="s">
        <v>103</v>
      </c>
      <c r="D48" s="88">
        <v>2024</v>
      </c>
      <c r="E48" s="135">
        <v>286606.45733378548</v>
      </c>
      <c r="F48" s="135">
        <v>9110873.7837289385</v>
      </c>
      <c r="G48" s="128">
        <v>6.3651981716358232</v>
      </c>
      <c r="H48" s="128">
        <v>6.1534479134435509</v>
      </c>
      <c r="I48" s="128">
        <v>1.7681106032321727</v>
      </c>
      <c r="J48" s="128">
        <v>1.709291087067653</v>
      </c>
    </row>
    <row r="49" spans="1:10" ht="13.5" customHeight="1">
      <c r="A49" s="87" t="s">
        <v>104</v>
      </c>
      <c r="B49" s="87" t="s">
        <v>257</v>
      </c>
      <c r="C49" s="87" t="s">
        <v>103</v>
      </c>
      <c r="D49" s="88">
        <v>2025</v>
      </c>
      <c r="E49" s="135">
        <v>383599.96789541148</v>
      </c>
      <c r="F49" s="135">
        <v>12280481.111523617</v>
      </c>
      <c r="G49" s="128">
        <v>6.3413765874666632</v>
      </c>
      <c r="H49" s="128">
        <v>6.1311381787477037</v>
      </c>
      <c r="I49" s="128">
        <v>1.7614934965185176</v>
      </c>
      <c r="J49" s="128">
        <v>1.7030939385410289</v>
      </c>
    </row>
    <row r="50" spans="1:10" ht="13.5" customHeight="1">
      <c r="A50" s="87" t="s">
        <v>104</v>
      </c>
      <c r="B50" s="87" t="s">
        <v>257</v>
      </c>
      <c r="C50" s="87" t="s">
        <v>103</v>
      </c>
      <c r="D50" s="88">
        <v>2026</v>
      </c>
      <c r="E50" s="135">
        <v>583899.85747241927</v>
      </c>
      <c r="F50" s="135">
        <v>18821565.99783852</v>
      </c>
      <c r="G50" s="128">
        <v>6.3067087076706976</v>
      </c>
      <c r="H50" s="128">
        <v>6.0983185804057838</v>
      </c>
      <c r="I50" s="128">
        <v>1.751863529908527</v>
      </c>
      <c r="J50" s="128">
        <v>1.693977383446051</v>
      </c>
    </row>
    <row r="51" spans="1:10" ht="13.5" customHeight="1">
      <c r="A51" s="87" t="s">
        <v>104</v>
      </c>
      <c r="B51" s="87" t="s">
        <v>257</v>
      </c>
      <c r="C51" s="87" t="s">
        <v>103</v>
      </c>
      <c r="D51" s="88">
        <v>2027</v>
      </c>
      <c r="E51" s="135">
        <v>963428.26336382271</v>
      </c>
      <c r="F51" s="135">
        <v>31263403.73780879</v>
      </c>
      <c r="G51" s="128">
        <v>6.2714292481353704</v>
      </c>
      <c r="H51" s="128">
        <v>6.064882339179329</v>
      </c>
      <c r="I51" s="128">
        <v>1.7420636800376033</v>
      </c>
      <c r="J51" s="128">
        <v>1.6846895386609249</v>
      </c>
    </row>
    <row r="52" spans="1:10" ht="13.5" customHeight="1">
      <c r="A52" s="87" t="s">
        <v>104</v>
      </c>
      <c r="B52" s="87" t="s">
        <v>257</v>
      </c>
      <c r="C52" s="87" t="s">
        <v>103</v>
      </c>
      <c r="D52" s="88">
        <v>2028</v>
      </c>
      <c r="E52" s="135">
        <v>1507928.1669725655</v>
      </c>
      <c r="F52" s="135">
        <v>49251834.281246364</v>
      </c>
      <c r="G52" s="128">
        <v>6.2406474272120001</v>
      </c>
      <c r="H52" s="128">
        <v>6.0357738831851053</v>
      </c>
      <c r="I52" s="128">
        <v>1.7335131742255556</v>
      </c>
      <c r="J52" s="128">
        <v>1.6766038564403074</v>
      </c>
    </row>
    <row r="53" spans="1:10" ht="13.5" customHeight="1">
      <c r="A53" s="87" t="s">
        <v>104</v>
      </c>
      <c r="B53" s="87" t="s">
        <v>257</v>
      </c>
      <c r="C53" s="87" t="s">
        <v>103</v>
      </c>
      <c r="D53" s="88">
        <v>2029</v>
      </c>
      <c r="E53" s="135">
        <v>2199695.6235621972</v>
      </c>
      <c r="F53" s="135">
        <v>72303869.792347714</v>
      </c>
      <c r="G53" s="128">
        <v>6.2129311690831894</v>
      </c>
      <c r="H53" s="128">
        <v>6.0096132239047977</v>
      </c>
      <c r="I53" s="128">
        <v>1.7258142136342192</v>
      </c>
      <c r="J53" s="128">
        <v>1.6693370066402216</v>
      </c>
    </row>
    <row r="54" spans="1:10" ht="13.5" customHeight="1">
      <c r="A54" s="87" t="s">
        <v>104</v>
      </c>
      <c r="B54" s="87" t="s">
        <v>257</v>
      </c>
      <c r="C54" s="87" t="s">
        <v>103</v>
      </c>
      <c r="D54" s="88">
        <v>2030</v>
      </c>
      <c r="E54" s="135">
        <v>3011716.81425949</v>
      </c>
      <c r="F54" s="135">
        <v>99609107.109167755</v>
      </c>
      <c r="G54" s="128">
        <v>6.1869517418853714</v>
      </c>
      <c r="H54" s="128">
        <v>5.9851116866525462</v>
      </c>
      <c r="I54" s="128">
        <v>1.7185977060792699</v>
      </c>
      <c r="J54" s="128">
        <v>1.6625310240701516</v>
      </c>
    </row>
    <row r="55" spans="1:10" ht="13.5" customHeight="1">
      <c r="A55" s="87" t="s">
        <v>104</v>
      </c>
      <c r="B55" s="87" t="s">
        <v>257</v>
      </c>
      <c r="C55" s="87" t="s">
        <v>103</v>
      </c>
      <c r="D55" s="88">
        <v>2031</v>
      </c>
      <c r="E55" s="135">
        <v>3978384.4945452535</v>
      </c>
      <c r="F55" s="135">
        <v>132375961.15198003</v>
      </c>
      <c r="G55" s="128">
        <v>6.16082661333175</v>
      </c>
      <c r="H55" s="128">
        <v>5.9604489425672273</v>
      </c>
      <c r="I55" s="128">
        <v>1.711340725925486</v>
      </c>
      <c r="J55" s="128">
        <v>1.6556802618242297</v>
      </c>
    </row>
    <row r="56" spans="1:10" ht="13.5" customHeight="1">
      <c r="A56" s="87" t="s">
        <v>104</v>
      </c>
      <c r="B56" s="87" t="s">
        <v>257</v>
      </c>
      <c r="C56" s="87" t="s">
        <v>103</v>
      </c>
      <c r="D56" s="88">
        <v>2032</v>
      </c>
      <c r="E56" s="135">
        <v>5141302.4950302653</v>
      </c>
      <c r="F56" s="135">
        <v>172075689.30791354</v>
      </c>
      <c r="G56" s="128">
        <v>6.1342986222057245</v>
      </c>
      <c r="H56" s="128">
        <v>5.9353700619426917</v>
      </c>
      <c r="I56" s="128">
        <v>1.7039718395015901</v>
      </c>
      <c r="J56" s="128">
        <v>1.6487139060951919</v>
      </c>
    </row>
    <row r="57" spans="1:10" ht="13.5" customHeight="1">
      <c r="A57" s="87" t="s">
        <v>104</v>
      </c>
      <c r="B57" s="87" t="s">
        <v>257</v>
      </c>
      <c r="C57" s="87" t="s">
        <v>103</v>
      </c>
      <c r="D57" s="88">
        <v>2033</v>
      </c>
      <c r="E57" s="135">
        <v>6477951.1727106124</v>
      </c>
      <c r="F57" s="135">
        <v>218042155.60012323</v>
      </c>
      <c r="G57" s="128">
        <v>6.1078547189255605</v>
      </c>
      <c r="H57" s="128">
        <v>5.9103313346478412</v>
      </c>
      <c r="I57" s="128">
        <v>1.6966263108126558</v>
      </c>
      <c r="J57" s="128">
        <v>1.6417587040688448</v>
      </c>
    </row>
    <row r="58" spans="1:10" ht="13.5" customHeight="1">
      <c r="A58" s="87" t="s">
        <v>104</v>
      </c>
      <c r="B58" s="87" t="s">
        <v>257</v>
      </c>
      <c r="C58" s="87" t="s">
        <v>103</v>
      </c>
      <c r="D58" s="88">
        <v>2034</v>
      </c>
      <c r="E58" s="135">
        <v>7968230.5376858208</v>
      </c>
      <c r="F58" s="135">
        <v>269675499.36993879</v>
      </c>
      <c r="G58" s="128">
        <v>6.081516696243777</v>
      </c>
      <c r="H58" s="128">
        <v>5.885357235658895</v>
      </c>
      <c r="I58" s="128">
        <v>1.689310193401049</v>
      </c>
      <c r="J58" s="128">
        <v>1.6348214543496926</v>
      </c>
    </row>
    <row r="59" spans="1:10" ht="13.5" customHeight="1">
      <c r="A59" s="87" t="s">
        <v>104</v>
      </c>
      <c r="B59" s="87" t="s">
        <v>257</v>
      </c>
      <c r="C59" s="87" t="s">
        <v>103</v>
      </c>
      <c r="D59" s="88">
        <v>2035</v>
      </c>
      <c r="E59" s="135">
        <v>9605918.0220137034</v>
      </c>
      <c r="F59" s="135">
        <v>326840884.18694806</v>
      </c>
      <c r="G59" s="128">
        <v>6.0551616897847893</v>
      </c>
      <c r="H59" s="128">
        <v>5.8603447048038557</v>
      </c>
      <c r="I59" s="128">
        <v>1.6819893582735528</v>
      </c>
      <c r="J59" s="128">
        <v>1.627873529112182</v>
      </c>
    </row>
    <row r="60" spans="1:10" ht="13.5" customHeight="1">
      <c r="A60" s="87" t="s">
        <v>104</v>
      </c>
      <c r="B60" s="87" t="s">
        <v>257</v>
      </c>
      <c r="C60" s="87" t="s">
        <v>103</v>
      </c>
      <c r="D60" s="88">
        <v>2036</v>
      </c>
      <c r="E60" s="135">
        <v>11189849.330803374</v>
      </c>
      <c r="F60" s="135">
        <v>382725394.16010314</v>
      </c>
      <c r="G60" s="128">
        <v>6.0301413481678612</v>
      </c>
      <c r="H60" s="128">
        <v>5.8366062224242787</v>
      </c>
      <c r="I60" s="128">
        <v>1.6750392633799616</v>
      </c>
      <c r="J60" s="128">
        <v>1.6212795062289662</v>
      </c>
    </row>
    <row r="61" spans="1:10" ht="13.5" customHeight="1">
      <c r="A61" s="87" t="s">
        <v>104</v>
      </c>
      <c r="B61" s="87" t="s">
        <v>257</v>
      </c>
      <c r="C61" s="87" t="s">
        <v>103</v>
      </c>
      <c r="D61" s="88">
        <v>2037</v>
      </c>
      <c r="E61" s="135">
        <v>12541666.887000928</v>
      </c>
      <c r="F61" s="135">
        <v>431154145.0786562</v>
      </c>
      <c r="G61" s="128">
        <v>6.006418319197004</v>
      </c>
      <c r="H61" s="128">
        <v>5.8141052863762619</v>
      </c>
      <c r="I61" s="128">
        <v>1.6684495331102791</v>
      </c>
      <c r="J61" s="128">
        <v>1.6150292462156284</v>
      </c>
    </row>
    <row r="62" spans="1:10" ht="13.5" customHeight="1">
      <c r="A62" s="87" t="s">
        <v>104</v>
      </c>
      <c r="B62" s="87" t="s">
        <v>257</v>
      </c>
      <c r="C62" s="87" t="s">
        <v>103</v>
      </c>
      <c r="D62" s="88">
        <v>2038</v>
      </c>
      <c r="E62" s="135">
        <v>13679823.684441878</v>
      </c>
      <c r="F62" s="135">
        <v>472632634.2281574</v>
      </c>
      <c r="G62" s="128">
        <v>5.9830977996230885</v>
      </c>
      <c r="H62" s="128">
        <v>5.7919771149125934</v>
      </c>
      <c r="I62" s="128">
        <v>1.6619716110064133</v>
      </c>
      <c r="J62" s="128">
        <v>1.6088825319201645</v>
      </c>
    </row>
    <row r="63" spans="1:10" ht="13.5" customHeight="1">
      <c r="A63" s="87" t="s">
        <v>104</v>
      </c>
      <c r="B63" s="87" t="s">
        <v>257</v>
      </c>
      <c r="C63" s="87" t="s">
        <v>103</v>
      </c>
      <c r="D63" s="88">
        <v>2039</v>
      </c>
      <c r="E63" s="135">
        <v>14623150.8294353</v>
      </c>
      <c r="F63" s="135">
        <v>507699117.99454337</v>
      </c>
      <c r="G63" s="128">
        <v>5.9597290808561025</v>
      </c>
      <c r="H63" s="128">
        <v>5.7697886857339924</v>
      </c>
      <c r="I63" s="128">
        <v>1.6554803002378065</v>
      </c>
      <c r="J63" s="128">
        <v>1.6027190793705535</v>
      </c>
    </row>
    <row r="64" spans="1:10" ht="13.5" customHeight="1">
      <c r="A64" s="87" t="s">
        <v>104</v>
      </c>
      <c r="B64" s="87" t="s">
        <v>257</v>
      </c>
      <c r="C64" s="87" t="s">
        <v>103</v>
      </c>
      <c r="D64" s="88">
        <v>2040</v>
      </c>
      <c r="E64" s="135">
        <v>15394624.67024404</v>
      </c>
      <c r="F64" s="135">
        <v>537052325.13042307</v>
      </c>
      <c r="G64" s="128">
        <v>5.9360103350042674</v>
      </c>
      <c r="H64" s="128">
        <v>5.7472500959082478</v>
      </c>
      <c r="I64" s="128">
        <v>1.6488917597234078</v>
      </c>
      <c r="J64" s="128">
        <v>1.596458359974513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zoomScale="80" zoomScaleNormal="80" workbookViewId="0"/>
  </sheetViews>
  <sheetFormatPr defaultRowHeight="15" customHeight="1"/>
  <cols>
    <col min="1" max="1" width="6.28515625" bestFit="1" customWidth="1"/>
    <col min="2" max="2" width="18.42578125" bestFit="1" customWidth="1"/>
    <col min="3" max="3" width="16.5703125" bestFit="1" customWidth="1"/>
    <col min="4" max="4" width="14" style="133" bestFit="1" customWidth="1"/>
    <col min="5" max="5" width="27" style="133" bestFit="1" customWidth="1"/>
    <col min="6" max="6" width="14.140625" style="1" bestFit="1" customWidth="1"/>
    <col min="7" max="7" width="16.5703125" style="1" bestFit="1" customWidth="1"/>
    <col min="8" max="8" width="18" style="111" bestFit="1" customWidth="1"/>
    <col min="9" max="10" width="15.42578125" style="111" bestFit="1" customWidth="1"/>
    <col min="11" max="11" width="16.140625" style="111" bestFit="1" customWidth="1"/>
    <col min="12" max="12" width="14.42578125" style="111" bestFit="1" customWidth="1"/>
    <col min="13" max="15" width="15.5703125" style="111" bestFit="1" customWidth="1"/>
    <col min="16" max="16" width="28.28515625" style="1" bestFit="1" customWidth="1"/>
    <col min="17" max="17" width="30.42578125" style="1" bestFit="1" customWidth="1"/>
    <col min="18" max="18" width="32" style="111" bestFit="1" customWidth="1"/>
    <col min="19" max="20" width="29.42578125" style="111" bestFit="1" customWidth="1"/>
    <col min="21" max="21" width="29.85546875" style="111" bestFit="1" customWidth="1"/>
    <col min="22" max="22" width="28.42578125" style="111" bestFit="1" customWidth="1"/>
    <col min="23" max="25" width="29.7109375" style="111" bestFit="1" customWidth="1"/>
  </cols>
  <sheetData>
    <row r="1" spans="1:25" ht="15" customHeight="1">
      <c r="A1" s="62" t="s">
        <v>206</v>
      </c>
      <c r="B1" s="62" t="s">
        <v>207</v>
      </c>
      <c r="C1" s="62" t="s">
        <v>131</v>
      </c>
      <c r="D1" s="131" t="s">
        <v>184</v>
      </c>
      <c r="E1" s="131" t="s">
        <v>185</v>
      </c>
      <c r="F1" s="129" t="s">
        <v>186</v>
      </c>
      <c r="G1" s="129" t="s">
        <v>187</v>
      </c>
      <c r="H1" s="115" t="s">
        <v>188</v>
      </c>
      <c r="I1" s="115" t="s">
        <v>189</v>
      </c>
      <c r="J1" s="115" t="s">
        <v>190</v>
      </c>
      <c r="K1" s="115" t="s">
        <v>191</v>
      </c>
      <c r="L1" s="115" t="s">
        <v>192</v>
      </c>
      <c r="M1" s="115" t="s">
        <v>193</v>
      </c>
      <c r="N1" s="115" t="s">
        <v>194</v>
      </c>
      <c r="O1" s="115" t="s">
        <v>195</v>
      </c>
      <c r="P1" s="129" t="s">
        <v>196</v>
      </c>
      <c r="Q1" s="129" t="s">
        <v>197</v>
      </c>
      <c r="R1" s="115" t="s">
        <v>198</v>
      </c>
      <c r="S1" s="115" t="s">
        <v>199</v>
      </c>
      <c r="T1" s="115" t="s">
        <v>200</v>
      </c>
      <c r="U1" s="115" t="s">
        <v>201</v>
      </c>
      <c r="V1" s="115" t="s">
        <v>202</v>
      </c>
      <c r="W1" s="115" t="s">
        <v>203</v>
      </c>
      <c r="X1" s="115" t="s">
        <v>204</v>
      </c>
      <c r="Y1" s="115" t="s">
        <v>205</v>
      </c>
    </row>
    <row r="2" spans="1:25" ht="15" customHeight="1">
      <c r="A2" s="63">
        <v>2020</v>
      </c>
      <c r="B2" s="64" t="s">
        <v>237</v>
      </c>
      <c r="C2" s="64" t="s">
        <v>3</v>
      </c>
      <c r="D2" s="132">
        <v>200043590.19409081</v>
      </c>
      <c r="E2" s="132">
        <v>267159157.99934277</v>
      </c>
      <c r="F2" s="130">
        <v>313.72695887746858</v>
      </c>
      <c r="G2" s="130">
        <v>13.23705369659166</v>
      </c>
      <c r="H2" s="116">
        <v>3.2547746157962687E-2</v>
      </c>
      <c r="I2" s="116">
        <v>5.7924560033789261E-3</v>
      </c>
      <c r="J2" s="116">
        <v>3.3883556988972976</v>
      </c>
      <c r="K2" s="116">
        <v>6.6879008176655638E-2</v>
      </c>
      <c r="L2" s="116">
        <v>1.2510841866894189</v>
      </c>
      <c r="M2" s="116">
        <v>920.03783120140088</v>
      </c>
      <c r="N2" s="116">
        <v>8.6779110111716955E-3</v>
      </c>
      <c r="O2" s="116">
        <v>3.4688474894030492E-2</v>
      </c>
      <c r="P2" s="130">
        <v>258.29235067407581</v>
      </c>
      <c r="Q2" s="130">
        <v>10.898106198858684</v>
      </c>
      <c r="R2" s="116">
        <v>2.6086830555245556E-2</v>
      </c>
      <c r="S2" s="116">
        <v>4.7689464834077292E-3</v>
      </c>
      <c r="T2" s="116">
        <v>2.0910858985448919</v>
      </c>
      <c r="U2" s="116">
        <v>4.8624307006184239E-2</v>
      </c>
      <c r="V2" s="116">
        <v>0.88776096186777009</v>
      </c>
      <c r="W2" s="116">
        <v>757.4699190033657</v>
      </c>
      <c r="X2" s="116">
        <v>7.7520752802906021E-3</v>
      </c>
      <c r="Y2" s="116">
        <v>3.7860303129358432E-2</v>
      </c>
    </row>
    <row r="3" spans="1:25" ht="15" customHeight="1">
      <c r="A3" s="63">
        <v>2021</v>
      </c>
      <c r="B3" s="64" t="s">
        <v>237</v>
      </c>
      <c r="C3" s="64" t="s">
        <v>3</v>
      </c>
      <c r="D3" s="132">
        <v>177400445.77698043</v>
      </c>
      <c r="E3" s="132">
        <v>239027756.63495928</v>
      </c>
      <c r="F3" s="130">
        <v>311.93093470137853</v>
      </c>
      <c r="G3" s="130">
        <v>13.158033550579621</v>
      </c>
      <c r="H3" s="116">
        <v>2.8789724667429455E-2</v>
      </c>
      <c r="I3" s="116">
        <v>5.7494751753328945E-3</v>
      </c>
      <c r="J3" s="116">
        <v>3.0256591486757385</v>
      </c>
      <c r="K3" s="116">
        <v>6.1629662849476935E-2</v>
      </c>
      <c r="L3" s="116">
        <v>1.1397041670527197</v>
      </c>
      <c r="M3" s="116">
        <v>913.29158471898654</v>
      </c>
      <c r="N3" s="116">
        <v>7.9377283151771533E-3</v>
      </c>
      <c r="O3" s="116">
        <v>3.5690286595235501E-2</v>
      </c>
      <c r="P3" s="130">
        <v>256.76975718606991</v>
      </c>
      <c r="Q3" s="130">
        <v>10.831195960294602</v>
      </c>
      <c r="R3" s="116">
        <v>2.309098805708179E-2</v>
      </c>
      <c r="S3" s="116">
        <v>4.7327506844772058E-3</v>
      </c>
      <c r="T3" s="116">
        <v>1.8521993094994014</v>
      </c>
      <c r="U3" s="116">
        <v>4.494885656550001E-2</v>
      </c>
      <c r="V3" s="116">
        <v>0.807992822564496</v>
      </c>
      <c r="W3" s="116">
        <v>751.78711810957441</v>
      </c>
      <c r="X3" s="116">
        <v>7.2458934779595727E-3</v>
      </c>
      <c r="Y3" s="116">
        <v>3.8575029289638282E-2</v>
      </c>
    </row>
    <row r="4" spans="1:25" ht="15" customHeight="1">
      <c r="A4" s="63">
        <v>2022</v>
      </c>
      <c r="B4" s="64" t="s">
        <v>237</v>
      </c>
      <c r="C4" s="64" t="s">
        <v>3</v>
      </c>
      <c r="D4" s="132">
        <v>165926554.96580356</v>
      </c>
      <c r="E4" s="132">
        <v>225457643.45809451</v>
      </c>
      <c r="F4" s="130">
        <v>309.95714116255874</v>
      </c>
      <c r="G4" s="130">
        <v>13.07831707006083</v>
      </c>
      <c r="H4" s="116">
        <v>2.5198560490597481E-2</v>
      </c>
      <c r="I4" s="116">
        <v>5.7238311336135061E-3</v>
      </c>
      <c r="J4" s="116">
        <v>2.657882787413028</v>
      </c>
      <c r="K4" s="116">
        <v>5.7437347135747711E-2</v>
      </c>
      <c r="L4" s="116">
        <v>1.0207049121810923</v>
      </c>
      <c r="M4" s="116">
        <v>909.12985332784865</v>
      </c>
      <c r="N4" s="116">
        <v>7.3300691446340537E-3</v>
      </c>
      <c r="O4" s="116">
        <v>3.6629250548086384E-2</v>
      </c>
      <c r="P4" s="130">
        <v>255.1127581792293</v>
      </c>
      <c r="Q4" s="130">
        <v>10.764215747931091</v>
      </c>
      <c r="R4" s="116">
        <v>2.0193321432026706E-2</v>
      </c>
      <c r="S4" s="116">
        <v>4.7110459929118539E-3</v>
      </c>
      <c r="T4" s="116">
        <v>1.6188441180914634</v>
      </c>
      <c r="U4" s="116">
        <v>4.1999784342721509E-2</v>
      </c>
      <c r="V4" s="116">
        <v>0.7228108901725705</v>
      </c>
      <c r="W4" s="116">
        <v>748.26675570577777</v>
      </c>
      <c r="X4" s="116">
        <v>6.8250503156904226E-3</v>
      </c>
      <c r="Y4" s="116">
        <v>3.9179545002394886E-2</v>
      </c>
    </row>
    <row r="5" spans="1:25" ht="15" customHeight="1">
      <c r="A5" s="63">
        <v>2023</v>
      </c>
      <c r="B5" s="64" t="s">
        <v>237</v>
      </c>
      <c r="C5" s="64" t="s">
        <v>3</v>
      </c>
      <c r="D5" s="132">
        <v>153312535.30527693</v>
      </c>
      <c r="E5" s="132">
        <v>209994601.79076844</v>
      </c>
      <c r="F5" s="130">
        <v>308.16744678622649</v>
      </c>
      <c r="G5" s="130">
        <v>13.002802789523887</v>
      </c>
      <c r="H5" s="116">
        <v>2.2075347535186231E-2</v>
      </c>
      <c r="I5" s="116">
        <v>5.6907816986094227E-3</v>
      </c>
      <c r="J5" s="116">
        <v>2.32897955775179</v>
      </c>
      <c r="K5" s="116">
        <v>5.4199694621037221E-2</v>
      </c>
      <c r="L5" s="116">
        <v>0.91163199142778195</v>
      </c>
      <c r="M5" s="116">
        <v>903.88053214830109</v>
      </c>
      <c r="N5" s="116">
        <v>6.8540761606726104E-3</v>
      </c>
      <c r="O5" s="116">
        <v>3.7438832788715529E-2</v>
      </c>
      <c r="P5" s="130">
        <v>253.61119606392552</v>
      </c>
      <c r="Q5" s="130">
        <v>10.700858906495924</v>
      </c>
      <c r="R5" s="116">
        <v>1.7657822631062289E-2</v>
      </c>
      <c r="S5" s="116">
        <v>4.6833173593582153E-3</v>
      </c>
      <c r="T5" s="116">
        <v>1.413927944506028</v>
      </c>
      <c r="U5" s="116">
        <v>3.9712538908105055E-2</v>
      </c>
      <c r="V5" s="116">
        <v>0.64476611318687593</v>
      </c>
      <c r="W5" s="116">
        <v>743.86255020649924</v>
      </c>
      <c r="X5" s="116">
        <v>6.4915576811675878E-3</v>
      </c>
      <c r="Y5" s="116">
        <v>3.9670265420703163E-2</v>
      </c>
    </row>
    <row r="6" spans="1:25" ht="15" customHeight="1">
      <c r="A6" s="63">
        <v>2024</v>
      </c>
      <c r="B6" s="64" t="s">
        <v>237</v>
      </c>
      <c r="C6" s="64" t="s">
        <v>3</v>
      </c>
      <c r="D6" s="132">
        <v>139721656.27966583</v>
      </c>
      <c r="E6" s="132">
        <v>192849119.96717325</v>
      </c>
      <c r="F6" s="130">
        <v>306.52071726320048</v>
      </c>
      <c r="G6" s="130">
        <v>12.933320761298996</v>
      </c>
      <c r="H6" s="116">
        <v>1.9350718668082131E-2</v>
      </c>
      <c r="I6" s="116">
        <v>5.6603723275680477E-3</v>
      </c>
      <c r="J6" s="116">
        <v>2.036412299082984</v>
      </c>
      <c r="K6" s="116">
        <v>5.1654593520360531E-2</v>
      </c>
      <c r="L6" s="116">
        <v>0.81211466730970638</v>
      </c>
      <c r="M6" s="116">
        <v>899.05053867202867</v>
      </c>
      <c r="N6" s="116">
        <v>6.4722613042245657E-3</v>
      </c>
      <c r="O6" s="116">
        <v>3.8130927540138089E-2</v>
      </c>
      <c r="P6" s="130">
        <v>252.23088209951149</v>
      </c>
      <c r="Q6" s="130">
        <v>10.64261800385006</v>
      </c>
      <c r="R6" s="116">
        <v>1.5434828382524338E-2</v>
      </c>
      <c r="S6" s="116">
        <v>4.6578277577505826E-3</v>
      </c>
      <c r="T6" s="116">
        <v>1.2349034203355302</v>
      </c>
      <c r="U6" s="116">
        <v>3.7908864080751115E-2</v>
      </c>
      <c r="V6" s="116">
        <v>0.57360438633968291</v>
      </c>
      <c r="W6" s="116">
        <v>739.81397553160275</v>
      </c>
      <c r="X6" s="116">
        <v>6.2213595532464132E-3</v>
      </c>
      <c r="Y6" s="116">
        <v>4.0062515108052234E-2</v>
      </c>
    </row>
    <row r="7" spans="1:25" ht="15" customHeight="1">
      <c r="A7" s="63">
        <v>2025</v>
      </c>
      <c r="B7" s="64" t="s">
        <v>237</v>
      </c>
      <c r="C7" s="64" t="s">
        <v>3</v>
      </c>
      <c r="D7" s="132">
        <v>125465467.36960024</v>
      </c>
      <c r="E7" s="132">
        <v>174444650.3215234</v>
      </c>
      <c r="F7" s="130">
        <v>305.97576044433544</v>
      </c>
      <c r="G7" s="130">
        <v>12.872884724405431</v>
      </c>
      <c r="H7" s="116">
        <v>1.7091102904793955E-2</v>
      </c>
      <c r="I7" s="116">
        <v>5.5368477950452008E-3</v>
      </c>
      <c r="J7" s="116">
        <v>1.7903930183722929</v>
      </c>
      <c r="K7" s="116">
        <v>4.9629694392837334E-2</v>
      </c>
      <c r="L7" s="116">
        <v>0.72768476510188096</v>
      </c>
      <c r="M7" s="116">
        <v>880.36148460610161</v>
      </c>
      <c r="N7" s="116">
        <v>6.1630209153794857E-3</v>
      </c>
      <c r="O7" s="116">
        <v>3.8700646469044565E-2</v>
      </c>
      <c r="P7" s="130">
        <v>251.75826526126491</v>
      </c>
      <c r="Q7" s="130">
        <v>10.591868853984394</v>
      </c>
      <c r="R7" s="116">
        <v>1.3587161661255778E-2</v>
      </c>
      <c r="S7" s="116">
        <v>4.5557438728870579E-3</v>
      </c>
      <c r="T7" s="116">
        <v>1.0856769527219137</v>
      </c>
      <c r="U7" s="116">
        <v>3.6471362567630602E-2</v>
      </c>
      <c r="V7" s="116">
        <v>0.51324659671462669</v>
      </c>
      <c r="W7" s="116">
        <v>724.3654851789654</v>
      </c>
      <c r="X7" s="116">
        <v>6.0008476661835225E-3</v>
      </c>
      <c r="Y7" s="116">
        <v>4.0372391028162938E-2</v>
      </c>
    </row>
    <row r="8" spans="1:25" ht="15" customHeight="1">
      <c r="A8" s="63">
        <v>2026</v>
      </c>
      <c r="B8" s="64" t="s">
        <v>237</v>
      </c>
      <c r="C8" s="64" t="s">
        <v>3</v>
      </c>
      <c r="D8" s="132">
        <v>111343726.14755103</v>
      </c>
      <c r="E8" s="132">
        <v>155900293.78130805</v>
      </c>
      <c r="F8" s="130">
        <v>304.61437288379176</v>
      </c>
      <c r="G8" s="130">
        <v>12.817456090422665</v>
      </c>
      <c r="H8" s="116">
        <v>1.5197346121968746E-2</v>
      </c>
      <c r="I8" s="116">
        <v>5.517809785811463E-3</v>
      </c>
      <c r="J8" s="116">
        <v>1.5836440397145182</v>
      </c>
      <c r="K8" s="116">
        <v>4.7975785971658143E-2</v>
      </c>
      <c r="L8" s="116">
        <v>0.65661543722899929</v>
      </c>
      <c r="M8" s="116">
        <v>877.28758056479694</v>
      </c>
      <c r="N8" s="116">
        <v>5.9101614935285754E-3</v>
      </c>
      <c r="O8" s="116">
        <v>3.9177959254066433E-2</v>
      </c>
      <c r="P8" s="130">
        <v>250.6138488846336</v>
      </c>
      <c r="Q8" s="130">
        <v>10.545241097195555</v>
      </c>
      <c r="R8" s="116">
        <v>1.2037842531573802E-2</v>
      </c>
      <c r="S8" s="116">
        <v>4.5396398559402499E-3</v>
      </c>
      <c r="T8" s="116">
        <v>0.96052210587066622</v>
      </c>
      <c r="U8" s="116">
        <v>3.5294894161552723E-2</v>
      </c>
      <c r="V8" s="116">
        <v>0.46243887739806977</v>
      </c>
      <c r="W8" s="116">
        <v>721.76639290722824</v>
      </c>
      <c r="X8" s="116">
        <v>5.8194978735357549E-3</v>
      </c>
      <c r="Y8" s="116">
        <v>4.0628989020872704E-2</v>
      </c>
    </row>
    <row r="9" spans="1:25" ht="15" customHeight="1">
      <c r="A9" s="63">
        <v>2027</v>
      </c>
      <c r="B9" s="64" t="s">
        <v>237</v>
      </c>
      <c r="C9" s="64" t="s">
        <v>3</v>
      </c>
      <c r="D9" s="132">
        <v>98018791.67194733</v>
      </c>
      <c r="E9" s="132">
        <v>138171089.97571796</v>
      </c>
      <c r="F9" s="130">
        <v>303.25668569308652</v>
      </c>
      <c r="G9" s="130">
        <v>12.762167201730069</v>
      </c>
      <c r="H9" s="116">
        <v>1.3608043091576857E-2</v>
      </c>
      <c r="I9" s="116">
        <v>5.4987904491201368E-3</v>
      </c>
      <c r="J9" s="116">
        <v>1.402454789981461</v>
      </c>
      <c r="K9" s="116">
        <v>4.6646131502665569E-2</v>
      </c>
      <c r="L9" s="116">
        <v>0.59391693865087136</v>
      </c>
      <c r="M9" s="116">
        <v>874.21704965909362</v>
      </c>
      <c r="N9" s="116">
        <v>5.7057288139384802E-3</v>
      </c>
      <c r="O9" s="116">
        <v>3.9592046359510809E-2</v>
      </c>
      <c r="P9" s="130">
        <v>249.47358058374218</v>
      </c>
      <c r="Q9" s="130">
        <v>10.498774464106004</v>
      </c>
      <c r="R9" s="116">
        <v>1.0731854652628105E-2</v>
      </c>
      <c r="S9" s="116">
        <v>4.5235703182815515E-3</v>
      </c>
      <c r="T9" s="116">
        <v>0.85152650666511065</v>
      </c>
      <c r="U9" s="116">
        <v>3.4344546677110677E-2</v>
      </c>
      <c r="V9" s="116">
        <v>0.41760416194937322</v>
      </c>
      <c r="W9" s="116">
        <v>719.17312255576473</v>
      </c>
      <c r="X9" s="116">
        <v>5.6722407375374168E-3</v>
      </c>
      <c r="Y9" s="116">
        <v>4.084487312135246E-2</v>
      </c>
    </row>
    <row r="10" spans="1:25" ht="15" customHeight="1">
      <c r="A10" s="63">
        <v>2028</v>
      </c>
      <c r="B10" s="64" t="s">
        <v>237</v>
      </c>
      <c r="C10" s="64" t="s">
        <v>3</v>
      </c>
      <c r="D10" s="132">
        <v>85351216.066257223</v>
      </c>
      <c r="E10" s="132">
        <v>121096772.64625473</v>
      </c>
      <c r="F10" s="130">
        <v>302.58435158750865</v>
      </c>
      <c r="G10" s="130">
        <v>12.706170132753838</v>
      </c>
      <c r="H10" s="116">
        <v>1.2224496096670472E-2</v>
      </c>
      <c r="I10" s="116">
        <v>5.402651637711444E-3</v>
      </c>
      <c r="J10" s="116">
        <v>1.2459410271655365</v>
      </c>
      <c r="K10" s="116">
        <v>4.5570139193291531E-2</v>
      </c>
      <c r="L10" s="116">
        <v>0.54010864610074671</v>
      </c>
      <c r="M10" s="116">
        <v>859.63381535156782</v>
      </c>
      <c r="N10" s="116">
        <v>5.5450028380597104E-3</v>
      </c>
      <c r="O10" s="116">
        <v>3.9953661209147423E-2</v>
      </c>
      <c r="P10" s="130">
        <v>248.89665787405733</v>
      </c>
      <c r="Q10" s="130">
        <v>10.451707974419103</v>
      </c>
      <c r="R10" s="116">
        <v>9.5959936107519374E-3</v>
      </c>
      <c r="S10" s="116">
        <v>4.4440564398958602E-3</v>
      </c>
      <c r="T10" s="116">
        <v>0.75711048546566018</v>
      </c>
      <c r="U10" s="116">
        <v>3.3570893098799799E-2</v>
      </c>
      <c r="V10" s="116">
        <v>0.37910816949456883</v>
      </c>
      <c r="W10" s="116">
        <v>707.10855506568271</v>
      </c>
      <c r="X10" s="116">
        <v>5.556031646084183E-3</v>
      </c>
      <c r="Y10" s="116">
        <v>4.1034486412364908E-2</v>
      </c>
    </row>
    <row r="11" spans="1:25" ht="15" customHeight="1">
      <c r="A11" s="63">
        <v>2029</v>
      </c>
      <c r="B11" s="64" t="s">
        <v>237</v>
      </c>
      <c r="C11" s="64" t="s">
        <v>3</v>
      </c>
      <c r="D11" s="132">
        <v>73400017.537871346</v>
      </c>
      <c r="E11" s="132">
        <v>104792636.8357784</v>
      </c>
      <c r="F11" s="130">
        <v>301.22058537043591</v>
      </c>
      <c r="G11" s="130">
        <v>12.650494790225723</v>
      </c>
      <c r="H11" s="116">
        <v>1.1071194555146321E-2</v>
      </c>
      <c r="I11" s="116">
        <v>5.3831262374332868E-3</v>
      </c>
      <c r="J11" s="116">
        <v>1.1122800517067946</v>
      </c>
      <c r="K11" s="116">
        <v>4.4842965673279014E-2</v>
      </c>
      <c r="L11" s="116">
        <v>0.49401403949580425</v>
      </c>
      <c r="M11" s="116">
        <v>856.48613526651263</v>
      </c>
      <c r="N11" s="116">
        <v>5.4418229232668066E-3</v>
      </c>
      <c r="O11" s="116">
        <v>4.0262355924776456E-2</v>
      </c>
      <c r="P11" s="130">
        <v>247.74693166690111</v>
      </c>
      <c r="Q11" s="130">
        <v>10.404737991237388</v>
      </c>
      <c r="R11" s="116">
        <v>8.6458806892629452E-3</v>
      </c>
      <c r="S11" s="116">
        <v>4.4274962365523033E-3</v>
      </c>
      <c r="T11" s="116">
        <v>0.67676483752045458</v>
      </c>
      <c r="U11" s="116">
        <v>3.3037868064543993E-2</v>
      </c>
      <c r="V11" s="116">
        <v>0.3461079083536015</v>
      </c>
      <c r="W11" s="116">
        <v>704.43994312862469</v>
      </c>
      <c r="X11" s="116">
        <v>5.4811184716430476E-3</v>
      </c>
      <c r="Y11" s="116">
        <v>4.1191928652287886E-2</v>
      </c>
    </row>
    <row r="12" spans="1:25" ht="15" customHeight="1">
      <c r="A12" s="63">
        <v>2030</v>
      </c>
      <c r="B12" s="64" t="s">
        <v>237</v>
      </c>
      <c r="C12" s="64" t="s">
        <v>3</v>
      </c>
      <c r="D12" s="132">
        <v>62188399.224441469</v>
      </c>
      <c r="E12" s="132">
        <v>89322305.702074349</v>
      </c>
      <c r="F12" s="130">
        <v>300.85055557434197</v>
      </c>
      <c r="G12" s="130">
        <v>12.599610667717407</v>
      </c>
      <c r="H12" s="116">
        <v>1.0103550931214324E-2</v>
      </c>
      <c r="I12" s="116">
        <v>5.2694109438898686E-3</v>
      </c>
      <c r="J12" s="116">
        <v>0.99785718354821185</v>
      </c>
      <c r="K12" s="116">
        <v>4.4356378730933725E-2</v>
      </c>
      <c r="L12" s="116">
        <v>0.45433557490621573</v>
      </c>
      <c r="M12" s="116">
        <v>839.30114357536297</v>
      </c>
      <c r="N12" s="116">
        <v>5.3759729096177497E-3</v>
      </c>
      <c r="O12" s="116">
        <v>4.0523581157273746E-2</v>
      </c>
      <c r="P12" s="130">
        <v>247.41155110736943</v>
      </c>
      <c r="Q12" s="130">
        <v>10.361587043433666</v>
      </c>
      <c r="R12" s="116">
        <v>7.8459403467510003E-3</v>
      </c>
      <c r="S12" s="116">
        <v>4.3334243892655363E-3</v>
      </c>
      <c r="T12" s="116">
        <v>0.60842067415921253</v>
      </c>
      <c r="U12" s="116">
        <v>3.2672610132143697E-2</v>
      </c>
      <c r="V12" s="116">
        <v>0.31768861406833937</v>
      </c>
      <c r="W12" s="116">
        <v>690.21909360196366</v>
      </c>
      <c r="X12" s="116">
        <v>5.4330083415481704E-3</v>
      </c>
      <c r="Y12" s="116">
        <v>4.1319564631381554E-2</v>
      </c>
    </row>
    <row r="13" spans="1:25" ht="15" customHeight="1">
      <c r="A13" s="63">
        <v>2031</v>
      </c>
      <c r="B13" s="64" t="s">
        <v>237</v>
      </c>
      <c r="C13" s="64" t="s">
        <v>3</v>
      </c>
      <c r="D13" s="132">
        <v>52054329.727932334</v>
      </c>
      <c r="E13" s="132">
        <v>75202836.079615593</v>
      </c>
      <c r="F13" s="130">
        <v>299.70812606078368</v>
      </c>
      <c r="G13" s="130">
        <v>12.552441009967056</v>
      </c>
      <c r="H13" s="116">
        <v>9.2488452832159354E-3</v>
      </c>
      <c r="I13" s="116">
        <v>5.251447452038675E-3</v>
      </c>
      <c r="J13" s="116">
        <v>0.89484194492609159</v>
      </c>
      <c r="K13" s="116">
        <v>4.4020329836414365E-2</v>
      </c>
      <c r="L13" s="116">
        <v>0.41862333942055496</v>
      </c>
      <c r="M13" s="116">
        <v>836.42225939509217</v>
      </c>
      <c r="N13" s="116">
        <v>5.3335173133000641E-3</v>
      </c>
      <c r="O13" s="116">
        <v>4.0758263525558641E-2</v>
      </c>
      <c r="P13" s="130">
        <v>246.43987653765635</v>
      </c>
      <c r="Q13" s="130">
        <v>10.321448581995137</v>
      </c>
      <c r="R13" s="116">
        <v>7.1373847619093395E-3</v>
      </c>
      <c r="S13" s="116">
        <v>4.3180879969264892E-3</v>
      </c>
      <c r="T13" s="116">
        <v>0.54710215349981639</v>
      </c>
      <c r="U13" s="116">
        <v>3.2412260650482951E-2</v>
      </c>
      <c r="V13" s="116">
        <v>0.29209909768545445</v>
      </c>
      <c r="W13" s="116">
        <v>687.76179360872368</v>
      </c>
      <c r="X13" s="116">
        <v>5.4017080612432074E-3</v>
      </c>
      <c r="Y13" s="116">
        <v>4.1431490253190068E-2</v>
      </c>
    </row>
    <row r="14" spans="1:25" ht="15" customHeight="1">
      <c r="A14" s="63">
        <v>2032</v>
      </c>
      <c r="B14" s="64" t="s">
        <v>237</v>
      </c>
      <c r="C14" s="64" t="s">
        <v>3</v>
      </c>
      <c r="D14" s="132">
        <v>43233836.384549133</v>
      </c>
      <c r="E14" s="132">
        <v>62812317.75306087</v>
      </c>
      <c r="F14" s="130">
        <v>298.54480178891004</v>
      </c>
      <c r="G14" s="130">
        <v>12.504391110851358</v>
      </c>
      <c r="H14" s="116">
        <v>8.4980968285761193E-3</v>
      </c>
      <c r="I14" s="116">
        <v>5.2331023220354477E-3</v>
      </c>
      <c r="J14" s="116">
        <v>0.80384209444414934</v>
      </c>
      <c r="K14" s="116">
        <v>4.3817811039144006E-2</v>
      </c>
      <c r="L14" s="116">
        <v>0.38534992723566802</v>
      </c>
      <c r="M14" s="116">
        <v>833.48272413387497</v>
      </c>
      <c r="N14" s="116">
        <v>5.3056734311806974E-3</v>
      </c>
      <c r="O14" s="116">
        <v>4.0943648478859895E-2</v>
      </c>
      <c r="P14" s="130">
        <v>245.45672721402431</v>
      </c>
      <c r="Q14" s="130">
        <v>10.280825187651031</v>
      </c>
      <c r="R14" s="116">
        <v>6.5099738694294742E-3</v>
      </c>
      <c r="S14" s="116">
        <v>4.3025373794689445E-3</v>
      </c>
      <c r="T14" s="116">
        <v>0.49502140980760057</v>
      </c>
      <c r="U14" s="116">
        <v>3.2249049306103429E-2</v>
      </c>
      <c r="V14" s="116">
        <v>0.26827357485491227</v>
      </c>
      <c r="W14" s="116">
        <v>685.27048680614485</v>
      </c>
      <c r="X14" s="116">
        <v>5.3809168753237175E-3</v>
      </c>
      <c r="Y14" s="116">
        <v>4.1499017345063102E-2</v>
      </c>
    </row>
    <row r="15" spans="1:25" ht="15" customHeight="1">
      <c r="A15" s="63">
        <v>2033</v>
      </c>
      <c r="B15" s="64" t="s">
        <v>237</v>
      </c>
      <c r="C15" s="64" t="s">
        <v>3</v>
      </c>
      <c r="D15" s="132">
        <v>35825938.618861318</v>
      </c>
      <c r="E15" s="132">
        <v>52334079.217578046</v>
      </c>
      <c r="F15" s="130">
        <v>297.37339889537611</v>
      </c>
      <c r="G15" s="130">
        <v>12.455997654277546</v>
      </c>
      <c r="H15" s="116">
        <v>7.8667621397714212E-3</v>
      </c>
      <c r="I15" s="116">
        <v>5.2145998610741316E-3</v>
      </c>
      <c r="J15" s="116">
        <v>0.7265939347619933</v>
      </c>
      <c r="K15" s="116">
        <v>4.3701065462675659E-2</v>
      </c>
      <c r="L15" s="116">
        <v>0.3563615666644887</v>
      </c>
      <c r="M15" s="116">
        <v>830.5182664419616</v>
      </c>
      <c r="N15" s="116">
        <v>5.2872429764687975E-3</v>
      </c>
      <c r="O15" s="116">
        <v>4.1089149431700021E-2</v>
      </c>
      <c r="P15" s="130">
        <v>244.46885307818422</v>
      </c>
      <c r="Q15" s="130">
        <v>10.239999515078123</v>
      </c>
      <c r="R15" s="116">
        <v>5.9797800590836092E-3</v>
      </c>
      <c r="S15" s="116">
        <v>4.2868906635020283E-3</v>
      </c>
      <c r="T15" s="116">
        <v>0.45189900889504581</v>
      </c>
      <c r="U15" s="116">
        <v>3.2149037397641675E-2</v>
      </c>
      <c r="V15" s="116">
        <v>0.24751772557217408</v>
      </c>
      <c r="W15" s="116">
        <v>682.7639890176647</v>
      </c>
      <c r="X15" s="116">
        <v>5.3669049631137168E-3</v>
      </c>
      <c r="Y15" s="116">
        <v>4.1538676783034016E-2</v>
      </c>
    </row>
    <row r="16" spans="1:25" ht="15" customHeight="1">
      <c r="A16" s="63">
        <v>2034</v>
      </c>
      <c r="B16" s="64" t="s">
        <v>237</v>
      </c>
      <c r="C16" s="64" t="s">
        <v>3</v>
      </c>
      <c r="D16" s="132">
        <v>29394148.420087744</v>
      </c>
      <c r="E16" s="132">
        <v>43165923.554512404</v>
      </c>
      <c r="F16" s="130">
        <v>296.14283233671807</v>
      </c>
      <c r="G16" s="130">
        <v>12.404898198950008</v>
      </c>
      <c r="H16" s="116">
        <v>7.3169467267695945E-3</v>
      </c>
      <c r="I16" s="116">
        <v>5.1943695502863277E-3</v>
      </c>
      <c r="J16" s="116">
        <v>0.65948732321842307</v>
      </c>
      <c r="K16" s="116">
        <v>4.3636398062446305E-2</v>
      </c>
      <c r="L16" s="116">
        <v>0.33028639617639577</v>
      </c>
      <c r="M16" s="116">
        <v>827.28458116621755</v>
      </c>
      <c r="N16" s="116">
        <v>5.2749677382877662E-3</v>
      </c>
      <c r="O16" s="116">
        <v>4.1206216618757195E-2</v>
      </c>
      <c r="P16" s="130">
        <v>243.43481098321075</v>
      </c>
      <c r="Q16" s="130">
        <v>10.197052633351722</v>
      </c>
      <c r="R16" s="116">
        <v>5.5159836177161217E-3</v>
      </c>
      <c r="S16" s="116">
        <v>4.2698665359327571E-3</v>
      </c>
      <c r="T16" s="116">
        <v>0.4153454346811572</v>
      </c>
      <c r="U16" s="116">
        <v>3.2087689015123162E-2</v>
      </c>
      <c r="V16" s="116">
        <v>0.22885507031462141</v>
      </c>
      <c r="W16" s="116">
        <v>680.04301862197372</v>
      </c>
      <c r="X16" s="116">
        <v>5.3573340846240509E-3</v>
      </c>
      <c r="Y16" s="116">
        <v>4.1559574901346062E-2</v>
      </c>
    </row>
    <row r="17" spans="1:25" ht="15" customHeight="1">
      <c r="A17" s="63">
        <v>2035</v>
      </c>
      <c r="B17" s="64" t="s">
        <v>237</v>
      </c>
      <c r="C17" s="64" t="s">
        <v>3</v>
      </c>
      <c r="D17" s="132">
        <v>23856698.717261508</v>
      </c>
      <c r="E17" s="132">
        <v>35213992.74564752</v>
      </c>
      <c r="F17" s="130">
        <v>295.02112415286592</v>
      </c>
      <c r="G17" s="130">
        <v>12.358798450956771</v>
      </c>
      <c r="H17" s="116">
        <v>6.8833353469978983E-3</v>
      </c>
      <c r="I17" s="116">
        <v>5.1773814213282145E-3</v>
      </c>
      <c r="J17" s="116">
        <v>0.60618328998090054</v>
      </c>
      <c r="K17" s="116">
        <v>4.3603561906531835E-2</v>
      </c>
      <c r="L17" s="116">
        <v>0.30942184704464964</v>
      </c>
      <c r="M17" s="116">
        <v>824.55575460377736</v>
      </c>
      <c r="N17" s="116">
        <v>5.2669180366964781E-3</v>
      </c>
      <c r="O17" s="116">
        <v>4.1295226037938559E-2</v>
      </c>
      <c r="P17" s="130">
        <v>242.48953007242326</v>
      </c>
      <c r="Q17" s="130">
        <v>10.158185239235477</v>
      </c>
      <c r="R17" s="116">
        <v>5.149700931818533E-3</v>
      </c>
      <c r="S17" s="116">
        <v>4.2554945564272648E-3</v>
      </c>
      <c r="T17" s="116">
        <v>0.3866151096734583</v>
      </c>
      <c r="U17" s="116">
        <v>3.2050837858549897E-2</v>
      </c>
      <c r="V17" s="116">
        <v>0.21391509086886071</v>
      </c>
      <c r="W17" s="116">
        <v>677.73498601672918</v>
      </c>
      <c r="X17" s="116">
        <v>5.3508187967622797E-3</v>
      </c>
      <c r="Y17" s="116">
        <v>4.1569300294129419E-2</v>
      </c>
    </row>
    <row r="18" spans="1:25" ht="15" customHeight="1">
      <c r="A18" s="63">
        <v>2036</v>
      </c>
      <c r="B18" s="64" t="s">
        <v>237</v>
      </c>
      <c r="C18" s="64" t="s">
        <v>3</v>
      </c>
      <c r="D18" s="132">
        <v>19221096.95530735</v>
      </c>
      <c r="E18" s="132">
        <v>28513041.000886735</v>
      </c>
      <c r="F18" s="130">
        <v>293.91034426301786</v>
      </c>
      <c r="G18" s="130">
        <v>12.312266512535659</v>
      </c>
      <c r="H18" s="116">
        <v>6.5874750848266142E-3</v>
      </c>
      <c r="I18" s="116">
        <v>5.1578881352748913E-3</v>
      </c>
      <c r="J18" s="116">
        <v>0.56965525857829213</v>
      </c>
      <c r="K18" s="116">
        <v>4.3576052451072288E-2</v>
      </c>
      <c r="L18" s="116">
        <v>0.29517217133516055</v>
      </c>
      <c r="M18" s="116">
        <v>821.45123131615765</v>
      </c>
      <c r="N18" s="116">
        <v>5.2615414041124872E-3</v>
      </c>
      <c r="O18" s="116">
        <v>4.1356090634572094E-2</v>
      </c>
      <c r="P18" s="130">
        <v>241.55260101120859</v>
      </c>
      <c r="Q18" s="130">
        <v>10.118936126265533</v>
      </c>
      <c r="R18" s="116">
        <v>4.8997480802648857E-3</v>
      </c>
      <c r="S18" s="116">
        <v>4.2390522113966694E-3</v>
      </c>
      <c r="T18" s="116">
        <v>0.36687210853451502</v>
      </c>
      <c r="U18" s="116">
        <v>3.2019804991077649E-2</v>
      </c>
      <c r="V18" s="116">
        <v>0.20368597627185497</v>
      </c>
      <c r="W18" s="116">
        <v>675.11635912586371</v>
      </c>
      <c r="X18" s="116">
        <v>5.346244524992722E-3</v>
      </c>
      <c r="Y18" s="116">
        <v>4.1574124962736811E-2</v>
      </c>
    </row>
    <row r="19" spans="1:25" ht="15" customHeight="1">
      <c r="A19" s="63">
        <v>2037</v>
      </c>
      <c r="B19" s="64" t="s">
        <v>237</v>
      </c>
      <c r="C19" s="64" t="s">
        <v>3</v>
      </c>
      <c r="D19" s="132">
        <v>15482688.508569956</v>
      </c>
      <c r="E19" s="132">
        <v>23078711.782320872</v>
      </c>
      <c r="F19" s="130">
        <v>292.71691913806166</v>
      </c>
      <c r="G19" s="130">
        <v>12.262272463370561</v>
      </c>
      <c r="H19" s="116">
        <v>6.3794315405622665E-3</v>
      </c>
      <c r="I19" s="116">
        <v>5.1369444923834301E-3</v>
      </c>
      <c r="J19" s="116">
        <v>0.54373842001172179</v>
      </c>
      <c r="K19" s="116">
        <v>4.3558916341883171E-2</v>
      </c>
      <c r="L19" s="116">
        <v>0.28514712611842086</v>
      </c>
      <c r="M19" s="116">
        <v>818.11572252065321</v>
      </c>
      <c r="N19" s="116">
        <v>5.2578489731152081E-3</v>
      </c>
      <c r="O19" s="116">
        <v>4.139935759363244E-2</v>
      </c>
      <c r="P19" s="130">
        <v>240.5463825862029</v>
      </c>
      <c r="Q19" s="130">
        <v>10.076784396459765</v>
      </c>
      <c r="R19" s="116">
        <v>4.7237846871805633E-3</v>
      </c>
      <c r="S19" s="116">
        <v>4.2213938942358854E-3</v>
      </c>
      <c r="T19" s="116">
        <v>0.35282008454982394</v>
      </c>
      <c r="U19" s="116">
        <v>3.1997576675085092E-2</v>
      </c>
      <c r="V19" s="116">
        <v>0.1964636788729861</v>
      </c>
      <c r="W19" s="116">
        <v>672.30407510684893</v>
      </c>
      <c r="X19" s="116">
        <v>5.3429009223956957E-3</v>
      </c>
      <c r="Y19" s="116">
        <v>4.1576157458907692E-2</v>
      </c>
    </row>
    <row r="20" spans="1:25" ht="15" customHeight="1">
      <c r="A20" s="63">
        <v>2038</v>
      </c>
      <c r="B20" s="64" t="s">
        <v>237</v>
      </c>
      <c r="C20" s="64" t="s">
        <v>3</v>
      </c>
      <c r="D20" s="132">
        <v>12512181.696921874</v>
      </c>
      <c r="E20" s="132">
        <v>18738758.209010925</v>
      </c>
      <c r="F20" s="130">
        <v>291.27676350989026</v>
      </c>
      <c r="G20" s="130">
        <v>12.201942569375039</v>
      </c>
      <c r="H20" s="116">
        <v>6.231223874497132E-3</v>
      </c>
      <c r="I20" s="116">
        <v>5.1116709292969723E-3</v>
      </c>
      <c r="J20" s="116">
        <v>0.52516862118509933</v>
      </c>
      <c r="K20" s="116">
        <v>4.3541448827657987E-2</v>
      </c>
      <c r="L20" s="116">
        <v>0.27800363353900237</v>
      </c>
      <c r="M20" s="116">
        <v>814.09062562583426</v>
      </c>
      <c r="N20" s="116">
        <v>5.2552917763992188E-3</v>
      </c>
      <c r="O20" s="116">
        <v>4.1430227100821157E-2</v>
      </c>
      <c r="P20" s="130">
        <v>239.33850812415031</v>
      </c>
      <c r="Q20" s="130">
        <v>10.026185046757504</v>
      </c>
      <c r="R20" s="116">
        <v>4.5982778278489704E-3</v>
      </c>
      <c r="S20" s="116">
        <v>4.2001966771990215E-3</v>
      </c>
      <c r="T20" s="116">
        <v>0.34270511049250829</v>
      </c>
      <c r="U20" s="116">
        <v>3.197613357722015E-2</v>
      </c>
      <c r="V20" s="116">
        <v>0.19128971867562622</v>
      </c>
      <c r="W20" s="116">
        <v>668.92818179960113</v>
      </c>
      <c r="X20" s="116">
        <v>5.3403930852816816E-3</v>
      </c>
      <c r="Y20" s="116">
        <v>4.157618887748675E-2</v>
      </c>
    </row>
    <row r="21" spans="1:25" ht="15" customHeight="1">
      <c r="A21" s="63">
        <v>2039</v>
      </c>
      <c r="B21" s="64" t="s">
        <v>237</v>
      </c>
      <c r="C21" s="64" t="s">
        <v>3</v>
      </c>
      <c r="D21" s="132">
        <v>10192766.460331075</v>
      </c>
      <c r="E21" s="132">
        <v>15335159.099706788</v>
      </c>
      <c r="F21" s="130">
        <v>289.55623404341088</v>
      </c>
      <c r="G21" s="130">
        <v>12.129867469782738</v>
      </c>
      <c r="H21" s="116">
        <v>6.1263255833797761E-3</v>
      </c>
      <c r="I21" s="116">
        <v>5.0814770327745574E-3</v>
      </c>
      <c r="J21" s="116">
        <v>0.51194463705745108</v>
      </c>
      <c r="K21" s="116">
        <v>4.3527235468859143E-2</v>
      </c>
      <c r="L21" s="116">
        <v>0.27297252970302549</v>
      </c>
      <c r="M21" s="116">
        <v>809.28191073592745</v>
      </c>
      <c r="N21" s="116">
        <v>5.2535079976767166E-3</v>
      </c>
      <c r="O21" s="116">
        <v>4.1452758575772047E-2</v>
      </c>
      <c r="P21" s="130">
        <v>237.89975931014791</v>
      </c>
      <c r="Q21" s="130">
        <v>9.9659140859411668</v>
      </c>
      <c r="R21" s="116">
        <v>4.5091937671994367E-3</v>
      </c>
      <c r="S21" s="116">
        <v>4.1749478025600853E-3</v>
      </c>
      <c r="T21" s="116">
        <v>0.33543113211176995</v>
      </c>
      <c r="U21" s="116">
        <v>3.1957754830347573E-2</v>
      </c>
      <c r="V21" s="116">
        <v>0.18762402843730561</v>
      </c>
      <c r="W21" s="116">
        <v>664.90701681549535</v>
      </c>
      <c r="X21" s="116">
        <v>5.3384603933120511E-3</v>
      </c>
      <c r="Y21" s="116">
        <v>4.157565676689616E-2</v>
      </c>
    </row>
    <row r="22" spans="1:25" ht="15" customHeight="1">
      <c r="A22" s="63">
        <v>2040</v>
      </c>
      <c r="B22" s="64" t="s">
        <v>237</v>
      </c>
      <c r="C22" s="64" t="s">
        <v>3</v>
      </c>
      <c r="D22" s="132">
        <v>8425951.5302937776</v>
      </c>
      <c r="E22" s="132">
        <v>12733633.547756713</v>
      </c>
      <c r="F22" s="130">
        <v>287.56685649938623</v>
      </c>
      <c r="G22" s="130">
        <v>12.046529992915419</v>
      </c>
      <c r="H22" s="116">
        <v>6.0526103578820468E-3</v>
      </c>
      <c r="I22" s="116">
        <v>5.0465650705684073E-3</v>
      </c>
      <c r="J22" s="116">
        <v>0.50266727172257897</v>
      </c>
      <c r="K22" s="116">
        <v>4.3515921433673284E-2</v>
      </c>
      <c r="L22" s="116">
        <v>0.26946096113086559</v>
      </c>
      <c r="M22" s="116">
        <v>803.72179124714444</v>
      </c>
      <c r="N22" s="116">
        <v>5.2522715083431187E-3</v>
      </c>
      <c r="O22" s="116">
        <v>4.1468777380533374E-2</v>
      </c>
      <c r="P22" s="130">
        <v>236.23898401205378</v>
      </c>
      <c r="Q22" s="130">
        <v>9.8963421620987315</v>
      </c>
      <c r="R22" s="116">
        <v>4.4464911907420631E-3</v>
      </c>
      <c r="S22" s="116">
        <v>4.145802543223001E-3</v>
      </c>
      <c r="T22" s="116">
        <v>0.33026700791282276</v>
      </c>
      <c r="U22" s="116">
        <v>3.1942002672723277E-2</v>
      </c>
      <c r="V22" s="116">
        <v>0.18505762031131739</v>
      </c>
      <c r="W22" s="116">
        <v>660.26530909683822</v>
      </c>
      <c r="X22" s="116">
        <v>5.3369395877783535E-3</v>
      </c>
      <c r="Y22" s="116">
        <v>4.1574203378720392E-2</v>
      </c>
    </row>
    <row r="23" spans="1:25" ht="15" customHeight="1">
      <c r="A23" s="63">
        <v>2020</v>
      </c>
      <c r="B23" s="89" t="s">
        <v>266</v>
      </c>
      <c r="C23" s="64" t="s">
        <v>3</v>
      </c>
      <c r="D23" s="132">
        <v>17180541.732431561</v>
      </c>
      <c r="E23" s="132">
        <v>51931207.94335825</v>
      </c>
      <c r="F23" s="130">
        <v>309.99650511667897</v>
      </c>
      <c r="G23" s="130">
        <v>13.079654992569195</v>
      </c>
      <c r="H23" s="116">
        <v>8.5335720573311014E-2</v>
      </c>
      <c r="I23" s="116">
        <v>5.7235792662335789E-3</v>
      </c>
      <c r="J23" s="116">
        <v>4.9987529759332867</v>
      </c>
      <c r="K23" s="116">
        <v>0.22589853210862668</v>
      </c>
      <c r="L23" s="116">
        <v>1.3269150514582544</v>
      </c>
      <c r="M23" s="116">
        <v>909.09787691836959</v>
      </c>
      <c r="N23" s="116">
        <v>3.8405693852640053E-2</v>
      </c>
      <c r="O23" s="116">
        <v>2.5397496596335934E-2</v>
      </c>
      <c r="P23" s="130">
        <v>224.653476061021</v>
      </c>
      <c r="Q23" s="130">
        <v>9.4787841516264244</v>
      </c>
      <c r="R23" s="116">
        <v>5.5081342987771023E-2</v>
      </c>
      <c r="S23" s="116">
        <v>4.1478595934047492E-3</v>
      </c>
      <c r="T23" s="116">
        <v>3.070152202881931</v>
      </c>
      <c r="U23" s="116">
        <v>0.12898140645625222</v>
      </c>
      <c r="V23" s="116">
        <v>0.81608095134123604</v>
      </c>
      <c r="W23" s="116">
        <v>658.82032461151618</v>
      </c>
      <c r="X23" s="116">
        <v>2.4900468751316872E-2</v>
      </c>
      <c r="Y23" s="116">
        <v>2.6000327213882568E-2</v>
      </c>
    </row>
    <row r="24" spans="1:25" ht="15" customHeight="1">
      <c r="A24" s="63">
        <v>2021</v>
      </c>
      <c r="B24" s="89" t="s">
        <v>266</v>
      </c>
      <c r="C24" s="64" t="s">
        <v>3</v>
      </c>
      <c r="D24" s="132">
        <v>31362326.409872338</v>
      </c>
      <c r="E24" s="132">
        <v>95905348.292406589</v>
      </c>
      <c r="F24" s="130">
        <v>310.53393884221657</v>
      </c>
      <c r="G24" s="130">
        <v>13.099104741859598</v>
      </c>
      <c r="H24" s="116">
        <v>7.460431257610739E-2</v>
      </c>
      <c r="I24" s="116">
        <v>5.7237259080472232E-3</v>
      </c>
      <c r="J24" s="116">
        <v>4.5149144572684046</v>
      </c>
      <c r="K24" s="116">
        <v>0.19808975631448775</v>
      </c>
      <c r="L24" s="116">
        <v>1.2263276766273332</v>
      </c>
      <c r="M24" s="116">
        <v>909.20136980240136</v>
      </c>
      <c r="N24" s="116">
        <v>3.310698181978753E-2</v>
      </c>
      <c r="O24" s="116">
        <v>2.6874922709886995E-2</v>
      </c>
      <c r="P24" s="130">
        <v>225.32548718440208</v>
      </c>
      <c r="Q24" s="130">
        <v>9.5047973456412631</v>
      </c>
      <c r="R24" s="116">
        <v>4.813569528362123E-2</v>
      </c>
      <c r="S24" s="116">
        <v>4.1531735099525685E-3</v>
      </c>
      <c r="T24" s="116">
        <v>2.7206213559103252</v>
      </c>
      <c r="U24" s="116">
        <v>0.11341761734932765</v>
      </c>
      <c r="V24" s="116">
        <v>0.75179614623622282</v>
      </c>
      <c r="W24" s="116">
        <v>659.72254872774181</v>
      </c>
      <c r="X24" s="116">
        <v>2.175480409566324E-2</v>
      </c>
      <c r="Y24" s="116">
        <v>2.7430158098904478E-2</v>
      </c>
    </row>
    <row r="25" spans="1:25" ht="15" customHeight="1">
      <c r="A25" s="63">
        <v>2022</v>
      </c>
      <c r="B25" s="89" t="s">
        <v>266</v>
      </c>
      <c r="C25" s="64" t="s">
        <v>3</v>
      </c>
      <c r="D25" s="132">
        <v>31175245.508128181</v>
      </c>
      <c r="E25" s="132">
        <v>96395397.28611666</v>
      </c>
      <c r="F25" s="130">
        <v>310.63268420185761</v>
      </c>
      <c r="G25" s="130">
        <v>13.106820901362433</v>
      </c>
      <c r="H25" s="116">
        <v>6.3120446698040442E-2</v>
      </c>
      <c r="I25" s="116">
        <v>5.7363060656829288E-3</v>
      </c>
      <c r="J25" s="116">
        <v>3.9415912211610844</v>
      </c>
      <c r="K25" s="116">
        <v>0.16978671615507637</v>
      </c>
      <c r="L25" s="116">
        <v>1.1013630838921311</v>
      </c>
      <c r="M25" s="116">
        <v>911.11127676571812</v>
      </c>
      <c r="N25" s="116">
        <v>2.7735899356033916E-2</v>
      </c>
      <c r="O25" s="116">
        <v>2.8546459158208339E-2</v>
      </c>
      <c r="P25" s="130">
        <v>225.72362345388331</v>
      </c>
      <c r="Q25" s="130">
        <v>9.524171976359364</v>
      </c>
      <c r="R25" s="116">
        <v>4.0690321175637562E-2</v>
      </c>
      <c r="S25" s="116">
        <v>4.1683308171944662E-3</v>
      </c>
      <c r="T25" s="116">
        <v>2.3247312771898212</v>
      </c>
      <c r="U25" s="116">
        <v>9.7599050971468926E-2</v>
      </c>
      <c r="V25" s="116">
        <v>0.67245113888749963</v>
      </c>
      <c r="W25" s="116">
        <v>662.06600020108851</v>
      </c>
      <c r="X25" s="116">
        <v>1.8541163428000228E-2</v>
      </c>
      <c r="Y25" s="116">
        <v>2.8958203385812169E-2</v>
      </c>
    </row>
    <row r="26" spans="1:25" ht="15" customHeight="1">
      <c r="A26" s="63">
        <v>2023</v>
      </c>
      <c r="B26" s="89" t="s">
        <v>266</v>
      </c>
      <c r="C26" s="64" t="s">
        <v>3</v>
      </c>
      <c r="D26" s="132">
        <v>31005833.769214921</v>
      </c>
      <c r="E26" s="132">
        <v>96892976.730654299</v>
      </c>
      <c r="F26" s="130">
        <v>310.57636683982906</v>
      </c>
      <c r="G26" s="130">
        <v>13.104444649231578</v>
      </c>
      <c r="H26" s="116">
        <v>5.3189222117370601E-2</v>
      </c>
      <c r="I26" s="116">
        <v>5.735266079738636E-3</v>
      </c>
      <c r="J26" s="116">
        <v>3.4270282036353752</v>
      </c>
      <c r="K26" s="116">
        <v>0.14618791842765666</v>
      </c>
      <c r="L26" s="116">
        <v>0.98699174912809495</v>
      </c>
      <c r="M26" s="116">
        <v>910.94609329909781</v>
      </c>
      <c r="N26" s="116">
        <v>2.3263999613238179E-2</v>
      </c>
      <c r="O26" s="116">
        <v>3.0017454895715327E-2</v>
      </c>
      <c r="P26" s="130">
        <v>225.96462435973092</v>
      </c>
      <c r="Q26" s="130">
        <v>9.5343407572721883</v>
      </c>
      <c r="R26" s="116">
        <v>3.4253116395742585E-2</v>
      </c>
      <c r="S26" s="116">
        <v>4.1727812663209058E-3</v>
      </c>
      <c r="T26" s="116">
        <v>1.9764273481042811</v>
      </c>
      <c r="U26" s="116">
        <v>8.4415090033746878E-2</v>
      </c>
      <c r="V26" s="116">
        <v>0.60000873067764182</v>
      </c>
      <c r="W26" s="116">
        <v>662.77287573027741</v>
      </c>
      <c r="X26" s="116">
        <v>1.5857316454029241E-2</v>
      </c>
      <c r="Y26" s="116">
        <v>3.02643281252966E-2</v>
      </c>
    </row>
    <row r="27" spans="1:25" ht="15" customHeight="1">
      <c r="A27" s="63">
        <v>2024</v>
      </c>
      <c r="B27" s="89" t="s">
        <v>266</v>
      </c>
      <c r="C27" s="64" t="s">
        <v>3</v>
      </c>
      <c r="D27" s="132">
        <v>30859340.079249635</v>
      </c>
      <c r="E27" s="132">
        <v>97419828.769923985</v>
      </c>
      <c r="F27" s="130">
        <v>310.32764147807836</v>
      </c>
      <c r="G27" s="130">
        <v>13.093949942988841</v>
      </c>
      <c r="H27" s="116">
        <v>4.484534997836994E-2</v>
      </c>
      <c r="I27" s="116">
        <v>5.7306729867582056E-3</v>
      </c>
      <c r="J27" s="116">
        <v>2.9800523236883198</v>
      </c>
      <c r="K27" s="116">
        <v>0.12702039585772387</v>
      </c>
      <c r="L27" s="116">
        <v>0.88557661954505684</v>
      </c>
      <c r="M27" s="116">
        <v>910.21656130380575</v>
      </c>
      <c r="N27" s="116">
        <v>1.9640559478453803E-2</v>
      </c>
      <c r="O27" s="116">
        <v>3.1254567113962073E-2</v>
      </c>
      <c r="P27" s="130">
        <v>226.01859340637444</v>
      </c>
      <c r="Q27" s="130">
        <v>9.5366179246938696</v>
      </c>
      <c r="R27" s="116">
        <v>2.8850994883606557E-2</v>
      </c>
      <c r="S27" s="116">
        <v>4.1737778870416641E-3</v>
      </c>
      <c r="T27" s="116">
        <v>1.6794407336174411</v>
      </c>
      <c r="U27" s="116">
        <v>7.3730046769502594E-2</v>
      </c>
      <c r="V27" s="116">
        <v>0.53599595769883446</v>
      </c>
      <c r="W27" s="116">
        <v>662.9311713942368</v>
      </c>
      <c r="X27" s="116">
        <v>1.3680752768460798E-2</v>
      </c>
      <c r="Y27" s="116">
        <v>3.1327293230855251E-2</v>
      </c>
    </row>
    <row r="28" spans="1:25" ht="15" customHeight="1">
      <c r="A28" s="63">
        <v>2025</v>
      </c>
      <c r="B28" s="89" t="s">
        <v>266</v>
      </c>
      <c r="C28" s="64" t="s">
        <v>3</v>
      </c>
      <c r="D28" s="132">
        <v>30732386.371654533</v>
      </c>
      <c r="E28" s="132">
        <v>97970323.896184891</v>
      </c>
      <c r="F28" s="130">
        <v>310.81218083648952</v>
      </c>
      <c r="G28" s="130">
        <v>13.076360588299195</v>
      </c>
      <c r="H28" s="116">
        <v>3.7727942203090212E-2</v>
      </c>
      <c r="I28" s="116">
        <v>5.624366242733091E-3</v>
      </c>
      <c r="J28" s="116">
        <v>2.5872231559083314</v>
      </c>
      <c r="K28" s="116">
        <v>0.11144234595607269</v>
      </c>
      <c r="L28" s="116">
        <v>0.79401454787477155</v>
      </c>
      <c r="M28" s="116">
        <v>894.27696023212127</v>
      </c>
      <c r="N28" s="116">
        <v>1.6682558097746158E-2</v>
      </c>
      <c r="O28" s="116">
        <v>3.229434710080311E-2</v>
      </c>
      <c r="P28" s="130">
        <v>226.57078325900082</v>
      </c>
      <c r="Q28" s="130">
        <v>9.5321916042495474</v>
      </c>
      <c r="R28" s="116">
        <v>2.4248481436559065E-2</v>
      </c>
      <c r="S28" s="116">
        <v>4.0999585715139836E-3</v>
      </c>
      <c r="T28" s="116">
        <v>1.4249007463223642</v>
      </c>
      <c r="U28" s="116">
        <v>6.5051557857617862E-2</v>
      </c>
      <c r="V28" s="116">
        <v>0.47838987592464693</v>
      </c>
      <c r="W28" s="116">
        <v>651.89540121936784</v>
      </c>
      <c r="X28" s="116">
        <v>1.1928126719829679E-2</v>
      </c>
      <c r="Y28" s="116">
        <v>3.2181727038451131E-2</v>
      </c>
    </row>
    <row r="29" spans="1:25" ht="15" customHeight="1">
      <c r="A29" s="63">
        <v>2026</v>
      </c>
      <c r="B29" s="89" t="s">
        <v>266</v>
      </c>
      <c r="C29" s="64" t="s">
        <v>3</v>
      </c>
      <c r="D29" s="132">
        <v>30564280.526149504</v>
      </c>
      <c r="E29" s="132">
        <v>98353525.563929498</v>
      </c>
      <c r="F29" s="130">
        <v>310.13829627030162</v>
      </c>
      <c r="G29" s="130">
        <v>13.049889789407908</v>
      </c>
      <c r="H29" s="116">
        <v>3.1692988305199926E-2</v>
      </c>
      <c r="I29" s="116">
        <v>5.6178705880303532E-3</v>
      </c>
      <c r="J29" s="116">
        <v>2.2424180219568557</v>
      </c>
      <c r="K29" s="116">
        <v>9.8880025070863978E-2</v>
      </c>
      <c r="L29" s="116">
        <v>0.71177020220289811</v>
      </c>
      <c r="M29" s="116">
        <v>893.19644703455242</v>
      </c>
      <c r="N29" s="116">
        <v>1.4292190175882116E-2</v>
      </c>
      <c r="O29" s="116">
        <v>3.3182173258719819E-2</v>
      </c>
      <c r="P29" s="130">
        <v>226.24652447385529</v>
      </c>
      <c r="Q29" s="130">
        <v>9.5199214193371979</v>
      </c>
      <c r="R29" s="116">
        <v>2.0350591870822912E-2</v>
      </c>
      <c r="S29" s="116">
        <v>4.0982481388818813E-3</v>
      </c>
      <c r="T29" s="116">
        <v>1.20720066586624</v>
      </c>
      <c r="U29" s="116">
        <v>5.804707895675764E-2</v>
      </c>
      <c r="V29" s="116">
        <v>0.4267485744108897</v>
      </c>
      <c r="W29" s="116">
        <v>651.5886436605623</v>
      </c>
      <c r="X29" s="116">
        <v>1.050879662061604E-2</v>
      </c>
      <c r="Y29" s="116">
        <v>3.2881512380961667E-2</v>
      </c>
    </row>
    <row r="30" spans="1:25" ht="15" customHeight="1">
      <c r="A30" s="63">
        <v>2027</v>
      </c>
      <c r="B30" s="89" t="s">
        <v>266</v>
      </c>
      <c r="C30" s="64" t="s">
        <v>3</v>
      </c>
      <c r="D30" s="132">
        <v>30318070.472961076</v>
      </c>
      <c r="E30" s="132">
        <v>98448099.664363489</v>
      </c>
      <c r="F30" s="130">
        <v>309.29240440452827</v>
      </c>
      <c r="G30" s="130">
        <v>13.016172653256987</v>
      </c>
      <c r="H30" s="116">
        <v>2.6730152927595306E-2</v>
      </c>
      <c r="I30" s="116">
        <v>5.6082328916773321E-3</v>
      </c>
      <c r="J30" s="116">
        <v>1.9482940172592282</v>
      </c>
      <c r="K30" s="116">
        <v>8.9008675617642946E-2</v>
      </c>
      <c r="L30" s="116">
        <v>0.64010388269213869</v>
      </c>
      <c r="M30" s="116">
        <v>891.61659418167949</v>
      </c>
      <c r="N30" s="116">
        <v>1.2408063353848763E-2</v>
      </c>
      <c r="O30" s="116">
        <v>3.3919557657142774E-2</v>
      </c>
      <c r="P30" s="130">
        <v>225.76461786080688</v>
      </c>
      <c r="Q30" s="130">
        <v>9.5010132910649219</v>
      </c>
      <c r="R30" s="116">
        <v>1.7147611585178146E-2</v>
      </c>
      <c r="S30" s="116">
        <v>4.0936684433023982E-3</v>
      </c>
      <c r="T30" s="116">
        <v>1.0259164779581769</v>
      </c>
      <c r="U30" s="116">
        <v>5.2536921809385989E-2</v>
      </c>
      <c r="V30" s="116">
        <v>0.38183425702595797</v>
      </c>
      <c r="W30" s="116">
        <v>650.82581013047957</v>
      </c>
      <c r="X30" s="116">
        <v>9.391061773984296E-3</v>
      </c>
      <c r="Y30" s="116">
        <v>3.3437956955294619E-2</v>
      </c>
    </row>
    <row r="31" spans="1:25" ht="15" customHeight="1">
      <c r="A31" s="63">
        <v>2028</v>
      </c>
      <c r="B31" s="89" t="s">
        <v>266</v>
      </c>
      <c r="C31" s="64" t="s">
        <v>3</v>
      </c>
      <c r="D31" s="132">
        <v>29994701.637189187</v>
      </c>
      <c r="E31" s="132">
        <v>98252587.527398109</v>
      </c>
      <c r="F31" s="130">
        <v>309.04449791918285</v>
      </c>
      <c r="G31" s="130">
        <v>12.977445623181833</v>
      </c>
      <c r="H31" s="116">
        <v>2.2770927363472578E-2</v>
      </c>
      <c r="I31" s="116">
        <v>5.5179977221191867E-3</v>
      </c>
      <c r="J31" s="116">
        <v>1.7050570262816478</v>
      </c>
      <c r="K31" s="116">
        <v>8.1327384743513143E-2</v>
      </c>
      <c r="L31" s="116">
        <v>0.58006650439393903</v>
      </c>
      <c r="M31" s="116">
        <v>877.98691328836105</v>
      </c>
      <c r="N31" s="116">
        <v>1.0934423319809768E-2</v>
      </c>
      <c r="O31" s="116">
        <v>3.4516681106574923E-2</v>
      </c>
      <c r="P31" s="130">
        <v>225.68890312277952</v>
      </c>
      <c r="Q31" s="130">
        <v>9.4771642522409216</v>
      </c>
      <c r="R31" s="116">
        <v>1.4592550055291406E-2</v>
      </c>
      <c r="S31" s="116">
        <v>4.0296813621472161E-3</v>
      </c>
      <c r="T31" s="116">
        <v>0.87845048134824744</v>
      </c>
      <c r="U31" s="116">
        <v>4.8243362711983102E-2</v>
      </c>
      <c r="V31" s="116">
        <v>0.3442397909775729</v>
      </c>
      <c r="W31" s="116">
        <v>641.17596252441001</v>
      </c>
      <c r="X31" s="116">
        <v>8.5222036690676649E-3</v>
      </c>
      <c r="Y31" s="116">
        <v>3.3873178600672134E-2</v>
      </c>
    </row>
    <row r="32" spans="1:25" ht="15" customHeight="1">
      <c r="A32" s="63">
        <v>2029</v>
      </c>
      <c r="B32" s="89" t="s">
        <v>266</v>
      </c>
      <c r="C32" s="64" t="s">
        <v>3</v>
      </c>
      <c r="D32" s="132">
        <v>29621806.252992567</v>
      </c>
      <c r="E32" s="132">
        <v>97853911.977761567</v>
      </c>
      <c r="F32" s="130">
        <v>308.04871107461275</v>
      </c>
      <c r="G32" s="130">
        <v>12.937258619933669</v>
      </c>
      <c r="H32" s="116">
        <v>1.9651782349586307E-2</v>
      </c>
      <c r="I32" s="116">
        <v>5.5051519701216573E-3</v>
      </c>
      <c r="J32" s="116">
        <v>1.509445561891209</v>
      </c>
      <c r="K32" s="116">
        <v>7.5542586274161563E-2</v>
      </c>
      <c r="L32" s="116">
        <v>0.5314505913677422</v>
      </c>
      <c r="M32" s="116">
        <v>875.90112640429413</v>
      </c>
      <c r="N32" s="116">
        <v>9.8208142360564823E-3</v>
      </c>
      <c r="O32" s="116">
        <v>3.4984370446235806E-2</v>
      </c>
      <c r="P32" s="130">
        <v>225.03818189170613</v>
      </c>
      <c r="Q32" s="130">
        <v>9.4510285348589171</v>
      </c>
      <c r="R32" s="116">
        <v>1.2570754488034498E-2</v>
      </c>
      <c r="S32" s="116">
        <v>4.0216671774797787E-3</v>
      </c>
      <c r="T32" s="116">
        <v>0.76161239870247799</v>
      </c>
      <c r="U32" s="116">
        <v>4.5007986312573758E-2</v>
      </c>
      <c r="V32" s="116">
        <v>0.31379588409221715</v>
      </c>
      <c r="W32" s="116">
        <v>639.87022154810245</v>
      </c>
      <c r="X32" s="116">
        <v>7.8640173952208778E-3</v>
      </c>
      <c r="Y32" s="116">
        <v>3.4201703735202184E-2</v>
      </c>
    </row>
    <row r="33" spans="1:25" ht="15" customHeight="1">
      <c r="A33" s="63">
        <v>2030</v>
      </c>
      <c r="B33" s="89" t="s">
        <v>266</v>
      </c>
      <c r="C33" s="64" t="s">
        <v>3</v>
      </c>
      <c r="D33" s="132">
        <v>29187045.990908436</v>
      </c>
      <c r="E33" s="132">
        <v>97208976.401319802</v>
      </c>
      <c r="F33" s="130">
        <v>307.83378693076804</v>
      </c>
      <c r="G33" s="130">
        <v>12.892068150887393</v>
      </c>
      <c r="H33" s="116">
        <v>1.7150433348669801E-2</v>
      </c>
      <c r="I33" s="116">
        <v>5.3917225535959484E-3</v>
      </c>
      <c r="J33" s="116">
        <v>1.3456247374392447</v>
      </c>
      <c r="K33" s="116">
        <v>7.0943732288957048E-2</v>
      </c>
      <c r="L33" s="116">
        <v>0.49082495103860574</v>
      </c>
      <c r="M33" s="116">
        <v>858.7826899933533</v>
      </c>
      <c r="N33" s="116">
        <v>8.929867042014707E-3</v>
      </c>
      <c r="O33" s="116">
        <v>3.5366585302293259E-2</v>
      </c>
      <c r="P33" s="130">
        <v>224.93844689715624</v>
      </c>
      <c r="Q33" s="130">
        <v>9.4204142308949876</v>
      </c>
      <c r="R33" s="116">
        <v>1.0939666707368326E-2</v>
      </c>
      <c r="S33" s="116">
        <v>3.9398069633565019E-3</v>
      </c>
      <c r="T33" s="116">
        <v>0.66465160864985784</v>
      </c>
      <c r="U33" s="116">
        <v>4.2434328395944791E-2</v>
      </c>
      <c r="V33" s="116">
        <v>0.28832557484046006</v>
      </c>
      <c r="W33" s="116">
        <v>627.52450416598219</v>
      </c>
      <c r="X33" s="116">
        <v>7.3376566918701546E-3</v>
      </c>
      <c r="Y33" s="116">
        <v>3.4462798439342392E-2</v>
      </c>
    </row>
    <row r="34" spans="1:25" ht="15" customHeight="1">
      <c r="A34" s="63">
        <v>2031</v>
      </c>
      <c r="B34" s="89" t="s">
        <v>266</v>
      </c>
      <c r="C34" s="64" t="s">
        <v>3</v>
      </c>
      <c r="D34" s="132">
        <v>28681446.714230672</v>
      </c>
      <c r="E34" s="132">
        <v>96284669.657757938</v>
      </c>
      <c r="F34" s="130">
        <v>306.64318797962193</v>
      </c>
      <c r="G34" s="130">
        <v>12.842896783658794</v>
      </c>
      <c r="H34" s="116">
        <v>1.51038628377452E-2</v>
      </c>
      <c r="I34" s="116">
        <v>5.372962719983154E-3</v>
      </c>
      <c r="J34" s="116">
        <v>1.2101176587934321</v>
      </c>
      <c r="K34" s="116">
        <v>6.7203549184471981E-2</v>
      </c>
      <c r="L34" s="116">
        <v>0.45750566575291995</v>
      </c>
      <c r="M34" s="116">
        <v>855.77655664235158</v>
      </c>
      <c r="N34" s="116">
        <v>8.2023767953848681E-3</v>
      </c>
      <c r="O34" s="116">
        <v>3.5680957211702696E-2</v>
      </c>
      <c r="P34" s="130">
        <v>224.10976657248133</v>
      </c>
      <c r="Q34" s="130">
        <v>9.3862140530952125</v>
      </c>
      <c r="R34" s="116">
        <v>9.5968148291628325E-3</v>
      </c>
      <c r="S34" s="116">
        <v>3.9268226661473742E-3</v>
      </c>
      <c r="T34" s="116">
        <v>0.58439506850927059</v>
      </c>
      <c r="U34" s="116">
        <v>4.0339882079991653E-2</v>
      </c>
      <c r="V34" s="116">
        <v>0.26740279381332005</v>
      </c>
      <c r="W34" s="116">
        <v>625.44315955932677</v>
      </c>
      <c r="X34" s="116">
        <v>6.9076810065010555E-3</v>
      </c>
      <c r="Y34" s="116">
        <v>3.4675991477552008E-2</v>
      </c>
    </row>
    <row r="35" spans="1:25" ht="15" customHeight="1">
      <c r="A35" s="63">
        <v>2032</v>
      </c>
      <c r="B35" s="89" t="s">
        <v>266</v>
      </c>
      <c r="C35" s="64" t="s">
        <v>3</v>
      </c>
      <c r="D35" s="132">
        <v>28123140.107123941</v>
      </c>
      <c r="E35" s="132">
        <v>95138695.615174353</v>
      </c>
      <c r="F35" s="130">
        <v>305.43861307772073</v>
      </c>
      <c r="G35" s="130">
        <v>12.793134750275502</v>
      </c>
      <c r="H35" s="116">
        <v>1.351253492010779E-2</v>
      </c>
      <c r="I35" s="116">
        <v>5.3539418732417602E-3</v>
      </c>
      <c r="J35" s="116">
        <v>1.100302030407909</v>
      </c>
      <c r="K35" s="116">
        <v>6.4288879773394356E-2</v>
      </c>
      <c r="L35" s="116">
        <v>0.43071238749296975</v>
      </c>
      <c r="M35" s="116">
        <v>852.72898994802733</v>
      </c>
      <c r="N35" s="116">
        <v>7.6301412909475204E-3</v>
      </c>
      <c r="O35" s="116">
        <v>3.5928926499750415E-2</v>
      </c>
      <c r="P35" s="130">
        <v>223.25615136857493</v>
      </c>
      <c r="Q35" s="130">
        <v>9.3509658111213305</v>
      </c>
      <c r="R35" s="116">
        <v>8.5432660498655118E-3</v>
      </c>
      <c r="S35" s="116">
        <v>3.913390141562955E-3</v>
      </c>
      <c r="T35" s="116">
        <v>0.51964322658028939</v>
      </c>
      <c r="U35" s="116">
        <v>3.8706156125549326E-2</v>
      </c>
      <c r="V35" s="116">
        <v>0.25054124568879405</v>
      </c>
      <c r="W35" s="116">
        <v>623.29052158106231</v>
      </c>
      <c r="X35" s="116">
        <v>6.5719233898448633E-3</v>
      </c>
      <c r="Y35" s="116">
        <v>3.4839571989591138E-2</v>
      </c>
    </row>
    <row r="36" spans="1:25" ht="15" customHeight="1">
      <c r="A36" s="63">
        <v>2033</v>
      </c>
      <c r="B36" s="89" t="s">
        <v>266</v>
      </c>
      <c r="C36" s="64" t="s">
        <v>3</v>
      </c>
      <c r="D36" s="132">
        <v>27457686.556549735</v>
      </c>
      <c r="E36" s="132">
        <v>93583330.172003284</v>
      </c>
      <c r="F36" s="130">
        <v>304.12577236720813</v>
      </c>
      <c r="G36" s="130">
        <v>12.738832462092805</v>
      </c>
      <c r="H36" s="116">
        <v>1.2176848078506998E-2</v>
      </c>
      <c r="I36" s="116">
        <v>5.3330063019290637E-3</v>
      </c>
      <c r="J36" s="116">
        <v>1.0077208114242786</v>
      </c>
      <c r="K36" s="116">
        <v>6.1849644993509686E-2</v>
      </c>
      <c r="L36" s="116">
        <v>0.40809588035180711</v>
      </c>
      <c r="M36" s="116">
        <v>849.37660928979506</v>
      </c>
      <c r="N36" s="116">
        <v>7.1506492372873228E-3</v>
      </c>
      <c r="O36" s="116">
        <v>3.6136490641540557E-2</v>
      </c>
      <c r="P36" s="130">
        <v>222.3152756858851</v>
      </c>
      <c r="Q36" s="130">
        <v>9.3120587205841971</v>
      </c>
      <c r="R36" s="116">
        <v>7.6609544151041492E-3</v>
      </c>
      <c r="S36" s="116">
        <v>3.8984159646174039E-3</v>
      </c>
      <c r="T36" s="116">
        <v>0.46528129864407752</v>
      </c>
      <c r="U36" s="116">
        <v>3.7338379159766913E-2</v>
      </c>
      <c r="V36" s="116">
        <v>0.23630445537768213</v>
      </c>
      <c r="W36" s="116">
        <v>620.8924471794071</v>
      </c>
      <c r="X36" s="116">
        <v>6.2882856129302172E-3</v>
      </c>
      <c r="Y36" s="116">
        <v>3.497421016067695E-2</v>
      </c>
    </row>
    <row r="37" spans="1:25" ht="15" customHeight="1">
      <c r="A37" s="63">
        <v>2034</v>
      </c>
      <c r="B37" s="89" t="s">
        <v>266</v>
      </c>
      <c r="C37" s="64" t="s">
        <v>3</v>
      </c>
      <c r="D37" s="132">
        <v>26716370.781817801</v>
      </c>
      <c r="E37" s="132">
        <v>91719761.099990964</v>
      </c>
      <c r="F37" s="130">
        <v>302.77870592642586</v>
      </c>
      <c r="G37" s="130">
        <v>12.68286317852389</v>
      </c>
      <c r="H37" s="116">
        <v>1.115684207209715E-2</v>
      </c>
      <c r="I37" s="116">
        <v>5.3107633169088321E-3</v>
      </c>
      <c r="J37" s="116">
        <v>0.93590579934493745</v>
      </c>
      <c r="K37" s="116">
        <v>5.9985060301110865E-2</v>
      </c>
      <c r="L37" s="116">
        <v>0.39045160099465165</v>
      </c>
      <c r="M37" s="116">
        <v>845.82210868297818</v>
      </c>
      <c r="N37" s="116">
        <v>6.7843909874421241E-3</v>
      </c>
      <c r="O37" s="116">
        <v>3.6296542270406344E-2</v>
      </c>
      <c r="P37" s="130">
        <v>221.34015773914865</v>
      </c>
      <c r="Q37" s="130">
        <v>9.2715467817629929</v>
      </c>
      <c r="R37" s="116">
        <v>6.9870351793097987E-3</v>
      </c>
      <c r="S37" s="116">
        <v>3.8823245072112968E-3</v>
      </c>
      <c r="T37" s="116">
        <v>0.42331809072593651</v>
      </c>
      <c r="U37" s="116">
        <v>3.6291684672090652E-2</v>
      </c>
      <c r="V37" s="116">
        <v>0.22519830944657265</v>
      </c>
      <c r="W37" s="116">
        <v>618.32089011121593</v>
      </c>
      <c r="X37" s="116">
        <v>6.0704871129830277E-3</v>
      </c>
      <c r="Y37" s="116">
        <v>3.5074886391170949E-2</v>
      </c>
    </row>
    <row r="38" spans="1:25" ht="15" customHeight="1">
      <c r="A38" s="63">
        <v>2035</v>
      </c>
      <c r="B38" s="89" t="s">
        <v>266</v>
      </c>
      <c r="C38" s="64" t="s">
        <v>3</v>
      </c>
      <c r="D38" s="132">
        <v>25956037.497654758</v>
      </c>
      <c r="E38" s="132">
        <v>89740771.632878423</v>
      </c>
      <c r="F38" s="130">
        <v>301.43632372200528</v>
      </c>
      <c r="G38" s="130">
        <v>12.627539066481566</v>
      </c>
      <c r="H38" s="116">
        <v>1.0310592633959484E-2</v>
      </c>
      <c r="I38" s="116">
        <v>5.2899629700520426E-3</v>
      </c>
      <c r="J38" s="116">
        <v>0.87822637428308103</v>
      </c>
      <c r="K38" s="116">
        <v>5.8448565061118625E-2</v>
      </c>
      <c r="L38" s="116">
        <v>0.37612537956948477</v>
      </c>
      <c r="M38" s="116">
        <v>842.48562229326751</v>
      </c>
      <c r="N38" s="116">
        <v>6.4850927394114856E-3</v>
      </c>
      <c r="O38" s="116">
        <v>3.6425715016824498E-2</v>
      </c>
      <c r="P38" s="130">
        <v>220.36370095306839</v>
      </c>
      <c r="Q38" s="130">
        <v>9.231306991341846</v>
      </c>
      <c r="R38" s="116">
        <v>6.4317089989240203E-3</v>
      </c>
      <c r="S38" s="116">
        <v>3.8672042028366029E-3</v>
      </c>
      <c r="T38" s="116">
        <v>0.38975460137604773</v>
      </c>
      <c r="U38" s="116">
        <v>3.5428580228516089E-2</v>
      </c>
      <c r="V38" s="116">
        <v>0.21618927096448648</v>
      </c>
      <c r="W38" s="116">
        <v>615.89541511098355</v>
      </c>
      <c r="X38" s="116">
        <v>5.8890381383766201E-3</v>
      </c>
      <c r="Y38" s="116">
        <v>3.5154564158739091E-2</v>
      </c>
    </row>
    <row r="39" spans="1:25" ht="15" customHeight="1">
      <c r="A39" s="63">
        <v>2036</v>
      </c>
      <c r="B39" s="89" t="s">
        <v>266</v>
      </c>
      <c r="C39" s="64" t="s">
        <v>3</v>
      </c>
      <c r="D39" s="132">
        <v>25153087.510498226</v>
      </c>
      <c r="E39" s="132">
        <v>87564601.257003471</v>
      </c>
      <c r="F39" s="130">
        <v>300.02286399179275</v>
      </c>
      <c r="G39" s="130">
        <v>12.568327496549415</v>
      </c>
      <c r="H39" s="116">
        <v>9.5859134890277919E-3</v>
      </c>
      <c r="I39" s="116">
        <v>5.2651578983202779E-3</v>
      </c>
      <c r="J39" s="116">
        <v>0.83006789900172784</v>
      </c>
      <c r="K39" s="116">
        <v>5.7064133757518835E-2</v>
      </c>
      <c r="L39" s="116">
        <v>0.36407771262752386</v>
      </c>
      <c r="M39" s="116">
        <v>838.53513787357053</v>
      </c>
      <c r="N39" s="116">
        <v>6.2186498809389456E-3</v>
      </c>
      <c r="O39" s="116">
        <v>3.6536614335638665E-2</v>
      </c>
      <c r="P39" s="130">
        <v>219.33258960905789</v>
      </c>
      <c r="Q39" s="130">
        <v>9.1881124664829503</v>
      </c>
      <c r="R39" s="116">
        <v>5.9595695688008576E-3</v>
      </c>
      <c r="S39" s="116">
        <v>3.8491090351392729E-3</v>
      </c>
      <c r="T39" s="116">
        <v>0.36159592664507173</v>
      </c>
      <c r="U39" s="116">
        <v>3.4651086770893534E-2</v>
      </c>
      <c r="V39" s="116">
        <v>0.20861936241828247</v>
      </c>
      <c r="W39" s="116">
        <v>613.01355777014965</v>
      </c>
      <c r="X39" s="116">
        <v>5.7235606589592413E-3</v>
      </c>
      <c r="Y39" s="116">
        <v>3.5223838270879847E-2</v>
      </c>
    </row>
    <row r="40" spans="1:25" ht="15" customHeight="1">
      <c r="A40" s="63">
        <v>2037</v>
      </c>
      <c r="B40" s="89" t="s">
        <v>266</v>
      </c>
      <c r="C40" s="64" t="s">
        <v>3</v>
      </c>
      <c r="D40" s="132">
        <v>24418884.921786398</v>
      </c>
      <c r="E40" s="132">
        <v>85580205.509265989</v>
      </c>
      <c r="F40" s="130">
        <v>298.58518248585068</v>
      </c>
      <c r="G40" s="130">
        <v>12.508101246582983</v>
      </c>
      <c r="H40" s="116">
        <v>9.0160386011766645E-3</v>
      </c>
      <c r="I40" s="116">
        <v>5.2399277540720463E-3</v>
      </c>
      <c r="J40" s="116">
        <v>0.79132309979573123</v>
      </c>
      <c r="K40" s="116">
        <v>5.5905901555502721E-2</v>
      </c>
      <c r="L40" s="116">
        <v>0.35435995805177173</v>
      </c>
      <c r="M40" s="116">
        <v>834.51695591315661</v>
      </c>
      <c r="N40" s="116">
        <v>5.9974187374201527E-3</v>
      </c>
      <c r="O40" s="116">
        <v>3.6627292489604411E-2</v>
      </c>
      <c r="P40" s="130">
        <v>218.2804955343577</v>
      </c>
      <c r="Q40" s="130">
        <v>9.1440389491780376</v>
      </c>
      <c r="R40" s="116">
        <v>5.5887644193009468E-3</v>
      </c>
      <c r="S40" s="116">
        <v>3.8306456375385646E-3</v>
      </c>
      <c r="T40" s="116">
        <v>0.3388422042303697</v>
      </c>
      <c r="U40" s="116">
        <v>3.4000113032006417E-2</v>
      </c>
      <c r="V40" s="116">
        <v>0.20251012739102567</v>
      </c>
      <c r="W40" s="116">
        <v>610.0730557089172</v>
      </c>
      <c r="X40" s="116">
        <v>5.5843996959338916E-3</v>
      </c>
      <c r="Y40" s="116">
        <v>3.5280032209421774E-2</v>
      </c>
    </row>
    <row r="41" spans="1:25" ht="15" customHeight="1">
      <c r="A41" s="63">
        <v>2038</v>
      </c>
      <c r="B41" s="89" t="s">
        <v>266</v>
      </c>
      <c r="C41" s="64" t="s">
        <v>3</v>
      </c>
      <c r="D41" s="132">
        <v>23747310.678911276</v>
      </c>
      <c r="E41" s="132">
        <v>83772329.645895153</v>
      </c>
      <c r="F41" s="130">
        <v>297.08046039778475</v>
      </c>
      <c r="G41" s="130">
        <v>12.445066584015997</v>
      </c>
      <c r="H41" s="116">
        <v>8.5612777257574844E-3</v>
      </c>
      <c r="I41" s="116">
        <v>5.2135211019877772E-3</v>
      </c>
      <c r="J41" s="116">
        <v>0.76104827551733656</v>
      </c>
      <c r="K41" s="116">
        <v>5.4969916343684533E-2</v>
      </c>
      <c r="L41" s="116">
        <v>0.34679536113954629</v>
      </c>
      <c r="M41" s="116">
        <v>830.31140195373473</v>
      </c>
      <c r="N41" s="116">
        <v>5.8199864928682671E-3</v>
      </c>
      <c r="O41" s="116">
        <v>3.6700270586979923E-2</v>
      </c>
      <c r="P41" s="130">
        <v>217.17583793782589</v>
      </c>
      <c r="Q41" s="130">
        <v>9.097763481168565</v>
      </c>
      <c r="R41" s="116">
        <v>5.2937155573619795E-3</v>
      </c>
      <c r="S41" s="116">
        <v>3.8112597927668209E-3</v>
      </c>
      <c r="T41" s="116">
        <v>0.32086691787729399</v>
      </c>
      <c r="U41" s="116">
        <v>3.3473174760649704E-2</v>
      </c>
      <c r="V41" s="116">
        <v>0.19774761096859855</v>
      </c>
      <c r="W41" s="116">
        <v>606.98564364409458</v>
      </c>
      <c r="X41" s="116">
        <v>5.4718876265151878E-3</v>
      </c>
      <c r="Y41" s="116">
        <v>3.5324972408440777E-2</v>
      </c>
    </row>
    <row r="42" spans="1:25" ht="15" customHeight="1">
      <c r="A42" s="63">
        <v>2039</v>
      </c>
      <c r="B42" s="89" t="s">
        <v>266</v>
      </c>
      <c r="C42" s="64" t="s">
        <v>3</v>
      </c>
      <c r="D42" s="132">
        <v>23137140.534710646</v>
      </c>
      <c r="E42" s="132">
        <v>82142269.165326089</v>
      </c>
      <c r="F42" s="130">
        <v>295.5585548461483</v>
      </c>
      <c r="G42" s="130">
        <v>12.381312084984526</v>
      </c>
      <c r="H42" s="116">
        <v>8.2068104279024393E-3</v>
      </c>
      <c r="I42" s="116">
        <v>5.1868128940562811E-3</v>
      </c>
      <c r="J42" s="116">
        <v>0.73711651192224903</v>
      </c>
      <c r="K42" s="116">
        <v>5.4249781992445956E-2</v>
      </c>
      <c r="L42" s="116">
        <v>0.34087072643233868</v>
      </c>
      <c r="M42" s="116">
        <v>826.05782186122917</v>
      </c>
      <c r="N42" s="116">
        <v>5.68410923414959E-3</v>
      </c>
      <c r="O42" s="116">
        <v>3.6759932189483473E-2</v>
      </c>
      <c r="P42" s="130">
        <v>216.0554503899566</v>
      </c>
      <c r="Q42" s="130">
        <v>9.0508290661132449</v>
      </c>
      <c r="R42" s="116">
        <v>5.0634604761905545E-3</v>
      </c>
      <c r="S42" s="116">
        <v>3.791597900108518E-3</v>
      </c>
      <c r="T42" s="116">
        <v>0.30650257071618625</v>
      </c>
      <c r="U42" s="116">
        <v>3.3066488824340726E-2</v>
      </c>
      <c r="V42" s="116">
        <v>0.19400875361637887</v>
      </c>
      <c r="W42" s="116">
        <v>603.85426787351321</v>
      </c>
      <c r="X42" s="116">
        <v>5.3854398530642951E-3</v>
      </c>
      <c r="Y42" s="116">
        <v>3.5360939762522851E-2</v>
      </c>
    </row>
    <row r="43" spans="1:25" ht="15" customHeight="1">
      <c r="A43" s="63">
        <v>2040</v>
      </c>
      <c r="B43" s="89" t="s">
        <v>266</v>
      </c>
      <c r="C43" s="64" t="s">
        <v>3</v>
      </c>
      <c r="D43" s="132">
        <v>22580570.475552276</v>
      </c>
      <c r="E43" s="132">
        <v>80667467.714148074</v>
      </c>
      <c r="F43" s="130">
        <v>294.00871436477803</v>
      </c>
      <c r="G43" s="130">
        <v>12.316387357321757</v>
      </c>
      <c r="H43" s="116">
        <v>7.9276872297012503E-3</v>
      </c>
      <c r="I43" s="116">
        <v>5.1596144507674857E-3</v>
      </c>
      <c r="J43" s="116">
        <v>0.71788340484706425</v>
      </c>
      <c r="K43" s="116">
        <v>5.3693035614979324E-2</v>
      </c>
      <c r="L43" s="116">
        <v>0.33617085550805437</v>
      </c>
      <c r="M43" s="116">
        <v>821.72616631859239</v>
      </c>
      <c r="N43" s="116">
        <v>5.5797662320119391E-3</v>
      </c>
      <c r="O43" s="116">
        <v>3.6810072349827791E-2</v>
      </c>
      <c r="P43" s="130">
        <v>214.91243046761844</v>
      </c>
      <c r="Q43" s="130">
        <v>9.002946553001113</v>
      </c>
      <c r="R43" s="116">
        <v>4.8818077200678137E-3</v>
      </c>
      <c r="S43" s="116">
        <v>3.7715388276366264E-3</v>
      </c>
      <c r="T43" s="116">
        <v>0.29478744139553997</v>
      </c>
      <c r="U43" s="116">
        <v>3.2750794490197174E-2</v>
      </c>
      <c r="V43" s="116">
        <v>0.19103436992562811</v>
      </c>
      <c r="W43" s="116">
        <v>600.65963678634284</v>
      </c>
      <c r="X43" s="116">
        <v>5.3188118749915641E-3</v>
      </c>
      <c r="Y43" s="116">
        <v>3.5390681180382667E-2</v>
      </c>
    </row>
    <row r="44" spans="1:25" ht="15" customHeight="1">
      <c r="A44" s="63">
        <v>2020</v>
      </c>
      <c r="B44" s="64" t="s">
        <v>237</v>
      </c>
      <c r="C44" s="64" t="s">
        <v>102</v>
      </c>
      <c r="D44" s="132">
        <v>7969644.826657325</v>
      </c>
      <c r="E44" s="132">
        <v>10643498.246446107</v>
      </c>
      <c r="F44" s="130">
        <v>370.68047147389996</v>
      </c>
      <c r="G44" s="130">
        <v>17.761559970883464</v>
      </c>
      <c r="H44" s="116">
        <v>9.6159415895433684E-3</v>
      </c>
      <c r="I44" s="116">
        <v>0</v>
      </c>
      <c r="J44" s="116">
        <v>0.79803990715596629</v>
      </c>
      <c r="K44" s="116">
        <v>0.44699999999999995</v>
      </c>
      <c r="L44" s="116">
        <v>1.8899999999999997</v>
      </c>
      <c r="M44" s="116">
        <v>846.21628744463044</v>
      </c>
      <c r="N44" s="116">
        <v>0.37299999999999994</v>
      </c>
      <c r="O44" s="116">
        <v>4.1055011781328643E-2</v>
      </c>
      <c r="P44" s="130">
        <v>304.39599603681711</v>
      </c>
      <c r="Q44" s="130">
        <v>14.585466876653127</v>
      </c>
      <c r="R44" s="116">
        <v>7.3324398672418812E-3</v>
      </c>
      <c r="S44" s="116">
        <v>0</v>
      </c>
      <c r="T44" s="116">
        <v>0.56456394226574758</v>
      </c>
      <c r="U44" s="116">
        <v>0.44699999999999995</v>
      </c>
      <c r="V44" s="116">
        <v>1.8899999999999997</v>
      </c>
      <c r="W44" s="116">
        <v>694.89727542181208</v>
      </c>
      <c r="X44" s="116">
        <v>0.37299999999999989</v>
      </c>
      <c r="Y44" s="116">
        <v>4.1822405755591013E-2</v>
      </c>
    </row>
    <row r="45" spans="1:25" ht="15" customHeight="1">
      <c r="A45" s="63">
        <v>2021</v>
      </c>
      <c r="B45" s="64" t="s">
        <v>237</v>
      </c>
      <c r="C45" s="64" t="s">
        <v>102</v>
      </c>
      <c r="D45" s="132">
        <v>7190964.2797649615</v>
      </c>
      <c r="E45" s="132">
        <v>9689040.2518784553</v>
      </c>
      <c r="F45" s="130">
        <v>373.76308395233036</v>
      </c>
      <c r="G45" s="130">
        <v>17.912616748425044</v>
      </c>
      <c r="H45" s="116">
        <v>9.3931462940350877E-3</v>
      </c>
      <c r="I45" s="116">
        <v>0</v>
      </c>
      <c r="J45" s="116">
        <v>0.76562554124348492</v>
      </c>
      <c r="K45" s="116">
        <v>0.44699999999999995</v>
      </c>
      <c r="L45" s="116">
        <v>1.89</v>
      </c>
      <c r="M45" s="116">
        <v>762.10853222660717</v>
      </c>
      <c r="N45" s="116">
        <v>0.37299999999999994</v>
      </c>
      <c r="O45" s="116">
        <v>4.1099889545204001E-2</v>
      </c>
      <c r="P45" s="130">
        <v>306.85359919923116</v>
      </c>
      <c r="Q45" s="130">
        <v>14.705975941250745</v>
      </c>
      <c r="R45" s="116">
        <v>7.125008111011819E-3</v>
      </c>
      <c r="S45" s="116">
        <v>0</v>
      </c>
      <c r="T45" s="116">
        <v>0.54221852488422762</v>
      </c>
      <c r="U45" s="116">
        <v>0.44700000000000001</v>
      </c>
      <c r="V45" s="116">
        <v>1.8899999999999997</v>
      </c>
      <c r="W45" s="116">
        <v>625.67908960212742</v>
      </c>
      <c r="X45" s="116">
        <v>0.37299999999999994</v>
      </c>
      <c r="Y45" s="116">
        <v>4.1802138730429449E-2</v>
      </c>
    </row>
    <row r="46" spans="1:25" ht="15" customHeight="1">
      <c r="A46" s="63">
        <v>2022</v>
      </c>
      <c r="B46" s="64" t="s">
        <v>237</v>
      </c>
      <c r="C46" s="64" t="s">
        <v>102</v>
      </c>
      <c r="D46" s="132">
        <v>7413148.542471773</v>
      </c>
      <c r="E46" s="132">
        <v>10072836.149312865</v>
      </c>
      <c r="F46" s="130">
        <v>375.27482230607649</v>
      </c>
      <c r="G46" s="130">
        <v>17.986810461708419</v>
      </c>
      <c r="H46" s="116">
        <v>9.1805709684848937E-3</v>
      </c>
      <c r="I46" s="116">
        <v>0</v>
      </c>
      <c r="J46" s="116">
        <v>0.73851984175609975</v>
      </c>
      <c r="K46" s="116">
        <v>0.44700000000000001</v>
      </c>
      <c r="L46" s="116">
        <v>1.89</v>
      </c>
      <c r="M46" s="116">
        <v>717.75338760892123</v>
      </c>
      <c r="N46" s="116">
        <v>0.373</v>
      </c>
      <c r="O46" s="116">
        <v>4.113922876280833E-2</v>
      </c>
      <c r="P46" s="130">
        <v>308.01234603777914</v>
      </c>
      <c r="Q46" s="130">
        <v>14.762940007547568</v>
      </c>
      <c r="R46" s="116">
        <v>6.9345562845059897E-3</v>
      </c>
      <c r="S46" s="116">
        <v>0</v>
      </c>
      <c r="T46" s="116">
        <v>0.52289907410966663</v>
      </c>
      <c r="U46" s="116">
        <v>0.44700000000000006</v>
      </c>
      <c r="V46" s="116">
        <v>1.8900000000000001</v>
      </c>
      <c r="W46" s="116">
        <v>589.10668036683683</v>
      </c>
      <c r="X46" s="116">
        <v>0.373</v>
      </c>
      <c r="Y46" s="116">
        <v>4.1783609834509274E-2</v>
      </c>
    </row>
    <row r="47" spans="1:25" ht="15" customHeight="1">
      <c r="A47" s="63">
        <v>2023</v>
      </c>
      <c r="B47" s="64" t="s">
        <v>237</v>
      </c>
      <c r="C47" s="64" t="s">
        <v>102</v>
      </c>
      <c r="D47" s="132">
        <v>7634655.9615464956</v>
      </c>
      <c r="E47" s="132">
        <v>10457308.890379366</v>
      </c>
      <c r="F47" s="130">
        <v>379.14027246582475</v>
      </c>
      <c r="G47" s="130">
        <v>18.173789806641384</v>
      </c>
      <c r="H47" s="116">
        <v>8.8236759563646971E-3</v>
      </c>
      <c r="I47" s="116">
        <v>0</v>
      </c>
      <c r="J47" s="116">
        <v>0.68568598468314235</v>
      </c>
      <c r="K47" s="116">
        <v>0.44700000000000001</v>
      </c>
      <c r="L47" s="116">
        <v>1.8899999999999997</v>
      </c>
      <c r="M47" s="116">
        <v>678.63658229134649</v>
      </c>
      <c r="N47" s="116">
        <v>0.373</v>
      </c>
      <c r="O47" s="116">
        <v>4.1211946353475123E-2</v>
      </c>
      <c r="P47" s="130">
        <v>311.13819216889527</v>
      </c>
      <c r="Q47" s="130">
        <v>14.914163743461451</v>
      </c>
      <c r="R47" s="116">
        <v>6.6028912546861503E-3</v>
      </c>
      <c r="S47" s="116">
        <v>0</v>
      </c>
      <c r="T47" s="116">
        <v>0.48695440530940964</v>
      </c>
      <c r="U47" s="116">
        <v>0.44699999999999995</v>
      </c>
      <c r="V47" s="116">
        <v>1.89</v>
      </c>
      <c r="W47" s="116">
        <v>556.91725381887534</v>
      </c>
      <c r="X47" s="116">
        <v>0.373</v>
      </c>
      <c r="Y47" s="116">
        <v>4.1758807382879098E-2</v>
      </c>
    </row>
    <row r="48" spans="1:25" ht="15" customHeight="1">
      <c r="A48" s="63">
        <v>2024</v>
      </c>
      <c r="B48" s="64" t="s">
        <v>237</v>
      </c>
      <c r="C48" s="64" t="s">
        <v>102</v>
      </c>
      <c r="D48" s="132">
        <v>9249058.2628211528</v>
      </c>
      <c r="E48" s="132">
        <v>12765900.390845537</v>
      </c>
      <c r="F48" s="130">
        <v>383.88889426945957</v>
      </c>
      <c r="G48" s="130">
        <v>18.402152986056748</v>
      </c>
      <c r="H48" s="116">
        <v>8.3608635693618993E-3</v>
      </c>
      <c r="I48" s="116">
        <v>0</v>
      </c>
      <c r="J48" s="116">
        <v>0.61465717651971508</v>
      </c>
      <c r="K48" s="116">
        <v>0.44700000000000012</v>
      </c>
      <c r="L48" s="116">
        <v>1.8900000000000001</v>
      </c>
      <c r="M48" s="116">
        <v>666.95563782283659</v>
      </c>
      <c r="N48" s="116">
        <v>0.373</v>
      </c>
      <c r="O48" s="116">
        <v>4.130853491141491E-2</v>
      </c>
      <c r="P48" s="130">
        <v>315.01154758577866</v>
      </c>
      <c r="Q48" s="130">
        <v>15.100438636234776</v>
      </c>
      <c r="R48" s="116">
        <v>6.1690344966559042E-3</v>
      </c>
      <c r="S48" s="116">
        <v>0</v>
      </c>
      <c r="T48" s="116">
        <v>0.43919630914500135</v>
      </c>
      <c r="U48" s="116">
        <v>0.44700000000000001</v>
      </c>
      <c r="V48" s="116">
        <v>1.8900000000000001</v>
      </c>
      <c r="W48" s="116">
        <v>547.29045507151136</v>
      </c>
      <c r="X48" s="116">
        <v>0.37299999999999994</v>
      </c>
      <c r="Y48" s="116">
        <v>4.1729582939906064E-2</v>
      </c>
    </row>
    <row r="49" spans="1:25" ht="15" customHeight="1">
      <c r="A49" s="63">
        <v>2025</v>
      </c>
      <c r="B49" s="64" t="s">
        <v>237</v>
      </c>
      <c r="C49" s="64" t="s">
        <v>102</v>
      </c>
      <c r="D49" s="132">
        <v>11633879.428134019</v>
      </c>
      <c r="E49" s="132">
        <v>16175510.849890918</v>
      </c>
      <c r="F49" s="130">
        <v>386.78612799905693</v>
      </c>
      <c r="G49" s="130">
        <v>18.541579815239299</v>
      </c>
      <c r="H49" s="116">
        <v>7.9997518775802492E-3</v>
      </c>
      <c r="I49" s="116">
        <v>0</v>
      </c>
      <c r="J49" s="116">
        <v>0.55829392593746618</v>
      </c>
      <c r="K49" s="116">
        <v>0.44700000000000001</v>
      </c>
      <c r="L49" s="116">
        <v>1.8899999999999997</v>
      </c>
      <c r="M49" s="116">
        <v>657.1716522265275</v>
      </c>
      <c r="N49" s="116">
        <v>0.37299999999999994</v>
      </c>
      <c r="O49" s="116">
        <v>4.1384756969080089E-2</v>
      </c>
      <c r="P49" s="130">
        <v>317.35670386643511</v>
      </c>
      <c r="Q49" s="130">
        <v>15.213303240945379</v>
      </c>
      <c r="R49" s="116">
        <v>5.82849217611395E-3</v>
      </c>
      <c r="S49" s="116">
        <v>0</v>
      </c>
      <c r="T49" s="116">
        <v>0.40144763022889052</v>
      </c>
      <c r="U49" s="116">
        <v>0.44699999999999995</v>
      </c>
      <c r="V49" s="116">
        <v>1.89</v>
      </c>
      <c r="W49" s="116">
        <v>539.20710782465926</v>
      </c>
      <c r="X49" s="116">
        <v>0.37300000000000005</v>
      </c>
      <c r="Y49" s="116">
        <v>4.170494006386577E-2</v>
      </c>
    </row>
    <row r="50" spans="1:25" ht="15" customHeight="1">
      <c r="A50" s="63">
        <v>2026</v>
      </c>
      <c r="B50" s="64" t="s">
        <v>237</v>
      </c>
      <c r="C50" s="64" t="s">
        <v>102</v>
      </c>
      <c r="D50" s="132">
        <v>14039445.254857954</v>
      </c>
      <c r="E50" s="132">
        <v>19657628.817437302</v>
      </c>
      <c r="F50" s="130">
        <v>387.73874436079836</v>
      </c>
      <c r="G50" s="130">
        <v>18.589743760177161</v>
      </c>
      <c r="H50" s="116">
        <v>7.8134278921187187E-3</v>
      </c>
      <c r="I50" s="116">
        <v>0</v>
      </c>
      <c r="J50" s="116">
        <v>0.52653400234055614</v>
      </c>
      <c r="K50" s="116">
        <v>0.44699999999999995</v>
      </c>
      <c r="L50" s="116">
        <v>1.8899999999999997</v>
      </c>
      <c r="M50" s="116">
        <v>590.83071561741474</v>
      </c>
      <c r="N50" s="116">
        <v>0.37299999999999994</v>
      </c>
      <c r="O50" s="116">
        <v>4.1426523975194078E-2</v>
      </c>
      <c r="P50" s="130">
        <v>318.09231455022501</v>
      </c>
      <c r="Q50" s="130">
        <v>15.250615796258828</v>
      </c>
      <c r="R50" s="116">
        <v>5.6468503670243112E-3</v>
      </c>
      <c r="S50" s="116">
        <v>0</v>
      </c>
      <c r="T50" s="116">
        <v>0.38052506452909551</v>
      </c>
      <c r="U50" s="116">
        <v>0.44699999999999995</v>
      </c>
      <c r="V50" s="116">
        <v>1.8899999999999995</v>
      </c>
      <c r="W50" s="116">
        <v>484.70448870910019</v>
      </c>
      <c r="X50" s="116">
        <v>0.37299999999999994</v>
      </c>
      <c r="Y50" s="116">
        <v>4.1687758531037254E-2</v>
      </c>
    </row>
    <row r="51" spans="1:25" ht="15" customHeight="1">
      <c r="A51" s="63">
        <v>2027</v>
      </c>
      <c r="B51" s="64" t="s">
        <v>237</v>
      </c>
      <c r="C51" s="64" t="s">
        <v>102</v>
      </c>
      <c r="D51" s="132">
        <v>15856742.897858994</v>
      </c>
      <c r="E51" s="132">
        <v>22352279.72402095</v>
      </c>
      <c r="F51" s="130">
        <v>387.57589490742436</v>
      </c>
      <c r="G51" s="130">
        <v>18.584308828321941</v>
      </c>
      <c r="H51" s="116">
        <v>7.7072636849853521E-3</v>
      </c>
      <c r="I51" s="116">
        <v>0</v>
      </c>
      <c r="J51" s="116">
        <v>0.50782829949555919</v>
      </c>
      <c r="K51" s="116">
        <v>0.44700000000000001</v>
      </c>
      <c r="L51" s="116">
        <v>1.8900000000000001</v>
      </c>
      <c r="M51" s="116">
        <v>526.02746649246262</v>
      </c>
      <c r="N51" s="116">
        <v>0.373</v>
      </c>
      <c r="O51" s="116">
        <v>4.1450877030470547E-2</v>
      </c>
      <c r="P51" s="130">
        <v>317.90326982387558</v>
      </c>
      <c r="Q51" s="130">
        <v>15.243498425905564</v>
      </c>
      <c r="R51" s="116">
        <v>5.5415069275479394E-3</v>
      </c>
      <c r="S51" s="116">
        <v>0</v>
      </c>
      <c r="T51" s="116">
        <v>0.36823229951360165</v>
      </c>
      <c r="U51" s="116">
        <v>0.44700000000000001</v>
      </c>
      <c r="V51" s="116">
        <v>1.8900000000000001</v>
      </c>
      <c r="W51" s="116">
        <v>431.46607880520082</v>
      </c>
      <c r="X51" s="116">
        <v>0.373</v>
      </c>
      <c r="Y51" s="116">
        <v>4.1674531464315483E-2</v>
      </c>
    </row>
    <row r="52" spans="1:25" ht="15" customHeight="1">
      <c r="A52" s="63">
        <v>2028</v>
      </c>
      <c r="B52" s="64" t="s">
        <v>237</v>
      </c>
      <c r="C52" s="64" t="s">
        <v>102</v>
      </c>
      <c r="D52" s="132">
        <v>17182299.619724441</v>
      </c>
      <c r="E52" s="132">
        <v>24378340.772255186</v>
      </c>
      <c r="F52" s="130">
        <v>386.86627257320436</v>
      </c>
      <c r="G52" s="130">
        <v>18.553014619608419</v>
      </c>
      <c r="H52" s="116">
        <v>7.6431278096715516E-3</v>
      </c>
      <c r="I52" s="116">
        <v>0</v>
      </c>
      <c r="J52" s="116">
        <v>0.49566280490451076</v>
      </c>
      <c r="K52" s="116">
        <v>0.44700000000000001</v>
      </c>
      <c r="L52" s="116">
        <v>1.8900000000000001</v>
      </c>
      <c r="M52" s="116">
        <v>450.7270967666762</v>
      </c>
      <c r="N52" s="116">
        <v>0.37300000000000005</v>
      </c>
      <c r="O52" s="116">
        <v>4.1466376830590117E-2</v>
      </c>
      <c r="P52" s="130">
        <v>317.2633778545561</v>
      </c>
      <c r="Q52" s="130">
        <v>15.215056222013049</v>
      </c>
      <c r="R52" s="116">
        <v>5.475611256097258E-3</v>
      </c>
      <c r="S52" s="116">
        <v>0</v>
      </c>
      <c r="T52" s="116">
        <v>0.36031020271477981</v>
      </c>
      <c r="U52" s="116">
        <v>0.4469999999999999</v>
      </c>
      <c r="V52" s="116">
        <v>1.89</v>
      </c>
      <c r="W52" s="116">
        <v>369.63470674149858</v>
      </c>
      <c r="X52" s="116">
        <v>0.37299999999999994</v>
      </c>
      <c r="Y52" s="116">
        <v>4.1663479310350977E-2</v>
      </c>
    </row>
    <row r="53" spans="1:25" ht="15" customHeight="1">
      <c r="A53" s="63">
        <v>2029</v>
      </c>
      <c r="B53" s="64" t="s">
        <v>237</v>
      </c>
      <c r="C53" s="64" t="s">
        <v>102</v>
      </c>
      <c r="D53" s="132">
        <v>18055094.746316589</v>
      </c>
      <c r="E53" s="132">
        <v>25777119.001505837</v>
      </c>
      <c r="F53" s="130">
        <v>385.75398062568831</v>
      </c>
      <c r="G53" s="130">
        <v>18.502776588360362</v>
      </c>
      <c r="H53" s="116">
        <v>7.6045721498875394E-3</v>
      </c>
      <c r="I53" s="116">
        <v>0</v>
      </c>
      <c r="J53" s="116">
        <v>0.48770345220510197</v>
      </c>
      <c r="K53" s="116">
        <v>0.44700000000000001</v>
      </c>
      <c r="L53" s="116">
        <v>1.8900000000000003</v>
      </c>
      <c r="M53" s="116">
        <v>364.97048576485827</v>
      </c>
      <c r="N53" s="116">
        <v>0.373</v>
      </c>
      <c r="O53" s="116">
        <v>4.1476282840195965E-2</v>
      </c>
      <c r="P53" s="130">
        <v>316.29245077358968</v>
      </c>
      <c r="Q53" s="130">
        <v>15.171038659812027</v>
      </c>
      <c r="R53" s="116">
        <v>5.4341754785164412E-3</v>
      </c>
      <c r="S53" s="116">
        <v>0</v>
      </c>
      <c r="T53" s="116">
        <v>0.3551651928596804</v>
      </c>
      <c r="U53" s="116">
        <v>0.44699999999999995</v>
      </c>
      <c r="V53" s="116">
        <v>1.89</v>
      </c>
      <c r="W53" s="116">
        <v>299.25137574823327</v>
      </c>
      <c r="X53" s="116">
        <v>0.37299999999999989</v>
      </c>
      <c r="Y53" s="116">
        <v>4.1653908822825839E-2</v>
      </c>
    </row>
    <row r="54" spans="1:25" ht="15" customHeight="1">
      <c r="A54" s="63">
        <v>2030</v>
      </c>
      <c r="B54" s="64" t="s">
        <v>237</v>
      </c>
      <c r="C54" s="64" t="s">
        <v>102</v>
      </c>
      <c r="D54" s="132">
        <v>18530691.127336469</v>
      </c>
      <c r="E54" s="132">
        <v>26615961.793339279</v>
      </c>
      <c r="F54" s="130">
        <v>384.38631683606326</v>
      </c>
      <c r="G54" s="130">
        <v>18.440519610750009</v>
      </c>
      <c r="H54" s="116">
        <v>7.5784839750606178E-3</v>
      </c>
      <c r="I54" s="116">
        <v>0</v>
      </c>
      <c r="J54" s="116">
        <v>0.48230577638116451</v>
      </c>
      <c r="K54" s="116">
        <v>0.44700000000000001</v>
      </c>
      <c r="L54" s="116">
        <v>1.8900000000000001</v>
      </c>
      <c r="M54" s="116">
        <v>272.71401866503629</v>
      </c>
      <c r="N54" s="116">
        <v>0.37299999999999994</v>
      </c>
      <c r="O54" s="116">
        <v>4.1482996614558093E-2</v>
      </c>
      <c r="P54" s="130">
        <v>315.11187136469755</v>
      </c>
      <c r="Q54" s="130">
        <v>15.117152689800596</v>
      </c>
      <c r="R54" s="116">
        <v>5.4056724324952274E-3</v>
      </c>
      <c r="S54" s="116">
        <v>0</v>
      </c>
      <c r="T54" s="116">
        <v>0.35163906076453327</v>
      </c>
      <c r="U54" s="116">
        <v>0.44700000000000001</v>
      </c>
      <c r="V54" s="116">
        <v>1.89</v>
      </c>
      <c r="W54" s="116">
        <v>223.56525454983148</v>
      </c>
      <c r="X54" s="116">
        <v>0.37299999999999989</v>
      </c>
      <c r="Y54" s="116">
        <v>4.1645302818259546E-2</v>
      </c>
    </row>
    <row r="55" spans="1:25" ht="15" customHeight="1">
      <c r="A55" s="63">
        <v>2031</v>
      </c>
      <c r="B55" s="64" t="s">
        <v>237</v>
      </c>
      <c r="C55" s="64" t="s">
        <v>102</v>
      </c>
      <c r="D55" s="132">
        <v>18669210.776481997</v>
      </c>
      <c r="E55" s="132">
        <v>26971389.413668588</v>
      </c>
      <c r="F55" s="130">
        <v>382.91745803487942</v>
      </c>
      <c r="G55" s="130">
        <v>18.371700199010778</v>
      </c>
      <c r="H55" s="116">
        <v>7.56092110741023E-3</v>
      </c>
      <c r="I55" s="116">
        <v>0</v>
      </c>
      <c r="J55" s="116">
        <v>0.47850961958786903</v>
      </c>
      <c r="K55" s="116">
        <v>0.44700000000000001</v>
      </c>
      <c r="L55" s="116">
        <v>1.89</v>
      </c>
      <c r="M55" s="116">
        <v>226.84782930936905</v>
      </c>
      <c r="N55" s="116">
        <v>0.37299999999999994</v>
      </c>
      <c r="O55" s="116">
        <v>4.1487664260674254E-2</v>
      </c>
      <c r="P55" s="130">
        <v>313.84946559679753</v>
      </c>
      <c r="Q55" s="130">
        <v>15.05794047405093</v>
      </c>
      <c r="R55" s="116">
        <v>5.385739037125829E-3</v>
      </c>
      <c r="S55" s="116">
        <v>0</v>
      </c>
      <c r="T55" s="116">
        <v>0.34914385571108841</v>
      </c>
      <c r="U55" s="116">
        <v>0.4469999999999999</v>
      </c>
      <c r="V55" s="116">
        <v>1.8899999999999997</v>
      </c>
      <c r="W55" s="116">
        <v>185.93059289047579</v>
      </c>
      <c r="X55" s="116">
        <v>0.37300000000000005</v>
      </c>
      <c r="Y55" s="116">
        <v>4.163740376771264E-2</v>
      </c>
    </row>
    <row r="56" spans="1:25" ht="15" customHeight="1">
      <c r="A56" s="63">
        <v>2032</v>
      </c>
      <c r="B56" s="64" t="s">
        <v>237</v>
      </c>
      <c r="C56" s="64" t="s">
        <v>102</v>
      </c>
      <c r="D56" s="132">
        <v>18482380.351087939</v>
      </c>
      <c r="E56" s="132">
        <v>26852142.778158661</v>
      </c>
      <c r="F56" s="130">
        <v>381.34050512223513</v>
      </c>
      <c r="G56" s="130">
        <v>18.297427659754504</v>
      </c>
      <c r="H56" s="116">
        <v>7.5482086896996401E-3</v>
      </c>
      <c r="I56" s="116">
        <v>0</v>
      </c>
      <c r="J56" s="116">
        <v>0.47574444114321601</v>
      </c>
      <c r="K56" s="116">
        <v>0.44700000000000001</v>
      </c>
      <c r="L56" s="116">
        <v>1.8900000000000001</v>
      </c>
      <c r="M56" s="116">
        <v>188.18094168769761</v>
      </c>
      <c r="N56" s="116">
        <v>0.37300000000000005</v>
      </c>
      <c r="O56" s="116">
        <v>4.1491058684565166E-2</v>
      </c>
      <c r="P56" s="130">
        <v>312.49991885081357</v>
      </c>
      <c r="Q56" s="130">
        <v>14.994328118957835</v>
      </c>
      <c r="R56" s="116">
        <v>5.3709325140239086E-3</v>
      </c>
      <c r="S56" s="116">
        <v>0</v>
      </c>
      <c r="T56" s="116">
        <v>0.34729851060772166</v>
      </c>
      <c r="U56" s="116">
        <v>0.4469999999999999</v>
      </c>
      <c r="V56" s="116">
        <v>1.8899999999999997</v>
      </c>
      <c r="W56" s="116">
        <v>154.21002546746323</v>
      </c>
      <c r="X56" s="116">
        <v>0.37299999999999994</v>
      </c>
      <c r="Y56" s="116">
        <v>4.163003249388221E-2</v>
      </c>
    </row>
    <row r="57" spans="1:25" ht="15" customHeight="1">
      <c r="A57" s="63">
        <v>2033</v>
      </c>
      <c r="B57" s="64" t="s">
        <v>237</v>
      </c>
      <c r="C57" s="64" t="s">
        <v>102</v>
      </c>
      <c r="D57" s="132">
        <v>18019115.742031742</v>
      </c>
      <c r="E57" s="132">
        <v>26322096.9785765</v>
      </c>
      <c r="F57" s="130">
        <v>379.70417317954696</v>
      </c>
      <c r="G57" s="130">
        <v>18.220442194702141</v>
      </c>
      <c r="H57" s="116">
        <v>7.537594357152619E-3</v>
      </c>
      <c r="I57" s="116">
        <v>0</v>
      </c>
      <c r="J57" s="116">
        <v>0.47358947379629723</v>
      </c>
      <c r="K57" s="116">
        <v>0.44700000000000006</v>
      </c>
      <c r="L57" s="116">
        <v>1.89</v>
      </c>
      <c r="M57" s="116">
        <v>145.779385767262</v>
      </c>
      <c r="N57" s="116">
        <v>0.37299999999999994</v>
      </c>
      <c r="O57" s="116">
        <v>4.1493752805443658E-2</v>
      </c>
      <c r="P57" s="130">
        <v>311.10335893651256</v>
      </c>
      <c r="Q57" s="130">
        <v>14.928571157420542</v>
      </c>
      <c r="R57" s="116">
        <v>5.3586874909417413E-3</v>
      </c>
      <c r="S57" s="116">
        <v>0</v>
      </c>
      <c r="T57" s="116">
        <v>0.34582116378133881</v>
      </c>
      <c r="U57" s="116">
        <v>0.44700000000000001</v>
      </c>
      <c r="V57" s="116">
        <v>1.89</v>
      </c>
      <c r="W57" s="116">
        <v>119.44155418711044</v>
      </c>
      <c r="X57" s="116">
        <v>0.373</v>
      </c>
      <c r="Y57" s="116">
        <v>4.1623052513876137E-2</v>
      </c>
    </row>
    <row r="58" spans="1:25" ht="15" customHeight="1">
      <c r="A58" s="63">
        <v>2034</v>
      </c>
      <c r="B58" s="64" t="s">
        <v>237</v>
      </c>
      <c r="C58" s="64" t="s">
        <v>102</v>
      </c>
      <c r="D58" s="132">
        <v>17298192.875346966</v>
      </c>
      <c r="E58" s="132">
        <v>25402759.100792799</v>
      </c>
      <c r="F58" s="130">
        <v>378.02944673300362</v>
      </c>
      <c r="G58" s="130">
        <v>18.140986227456612</v>
      </c>
      <c r="H58" s="116">
        <v>7.5313777547705114E-3</v>
      </c>
      <c r="I58" s="116">
        <v>0</v>
      </c>
      <c r="J58" s="116">
        <v>0.47216388834304324</v>
      </c>
      <c r="K58" s="116">
        <v>0.44699999999999995</v>
      </c>
      <c r="L58" s="116">
        <v>1.8899999999999995</v>
      </c>
      <c r="M58" s="116">
        <v>120.45214374286074</v>
      </c>
      <c r="N58" s="116">
        <v>0.37299999999999994</v>
      </c>
      <c r="O58" s="116">
        <v>4.1495479541389178E-2</v>
      </c>
      <c r="P58" s="130">
        <v>309.67720979911991</v>
      </c>
      <c r="Q58" s="130">
        <v>14.860879348086419</v>
      </c>
      <c r="R58" s="116">
        <v>5.3506917759157955E-3</v>
      </c>
      <c r="S58" s="116">
        <v>0</v>
      </c>
      <c r="T58" s="116">
        <v>0.34482656516742999</v>
      </c>
      <c r="U58" s="116">
        <v>0.44700000000000001</v>
      </c>
      <c r="V58" s="116">
        <v>1.89</v>
      </c>
      <c r="W58" s="116">
        <v>98.672958180839757</v>
      </c>
      <c r="X58" s="116">
        <v>0.37299999999999994</v>
      </c>
      <c r="Y58" s="116">
        <v>4.1616503187915821E-2</v>
      </c>
    </row>
    <row r="59" spans="1:25" ht="15" customHeight="1">
      <c r="A59" s="63">
        <v>2035</v>
      </c>
      <c r="B59" s="64" t="s">
        <v>237</v>
      </c>
      <c r="C59" s="64" t="s">
        <v>102</v>
      </c>
      <c r="D59" s="132">
        <v>16335684.636125799</v>
      </c>
      <c r="E59" s="132">
        <v>24112501.360278372</v>
      </c>
      <c r="F59" s="130">
        <v>376.29132680333851</v>
      </c>
      <c r="G59" s="130">
        <v>18.058461370803403</v>
      </c>
      <c r="H59" s="116">
        <v>7.5234186120300504E-3</v>
      </c>
      <c r="I59" s="116">
        <v>0</v>
      </c>
      <c r="J59" s="116">
        <v>0.47074775743379882</v>
      </c>
      <c r="K59" s="116">
        <v>0.4469999999999999</v>
      </c>
      <c r="L59" s="116">
        <v>1.89</v>
      </c>
      <c r="M59" s="116">
        <v>95.832349259715954</v>
      </c>
      <c r="N59" s="116">
        <v>0.373</v>
      </c>
      <c r="O59" s="116">
        <v>4.1497317824001248E-2</v>
      </c>
      <c r="P59" s="130">
        <v>308.20099673124167</v>
      </c>
      <c r="Q59" s="130">
        <v>14.790762894258803</v>
      </c>
      <c r="R59" s="116">
        <v>5.3416522472745868E-3</v>
      </c>
      <c r="S59" s="116">
        <v>0</v>
      </c>
      <c r="T59" s="116">
        <v>0.34380006132123936</v>
      </c>
      <c r="U59" s="116">
        <v>0.44699999999999984</v>
      </c>
      <c r="V59" s="116">
        <v>1.8899999999999995</v>
      </c>
      <c r="W59" s="116">
        <v>78.491380101293558</v>
      </c>
      <c r="X59" s="116">
        <v>0.373</v>
      </c>
      <c r="Y59" s="116">
        <v>4.1610145507250333E-2</v>
      </c>
    </row>
    <row r="60" spans="1:25" ht="15" customHeight="1">
      <c r="A60" s="63">
        <v>2036</v>
      </c>
      <c r="B60" s="64" t="s">
        <v>237</v>
      </c>
      <c r="C60" s="64" t="s">
        <v>102</v>
      </c>
      <c r="D60" s="132">
        <v>15290378.226358185</v>
      </c>
      <c r="E60" s="132">
        <v>22682117.586781897</v>
      </c>
      <c r="F60" s="130">
        <v>374.34636222825571</v>
      </c>
      <c r="G60" s="130">
        <v>17.966101557890074</v>
      </c>
      <c r="H60" s="116">
        <v>7.5196112534428377E-3</v>
      </c>
      <c r="I60" s="116">
        <v>0</v>
      </c>
      <c r="J60" s="116">
        <v>0.46985224315157159</v>
      </c>
      <c r="K60" s="116">
        <v>0.44700000000000001</v>
      </c>
      <c r="L60" s="116">
        <v>1.8900000000000001</v>
      </c>
      <c r="M60" s="116">
        <v>68.666322170094602</v>
      </c>
      <c r="N60" s="116">
        <v>0.373</v>
      </c>
      <c r="O60" s="116">
        <v>4.1498395773085207E-2</v>
      </c>
      <c r="P60" s="130">
        <v>306.55750630739146</v>
      </c>
      <c r="Q60" s="130">
        <v>14.712693503600454</v>
      </c>
      <c r="R60" s="116">
        <v>5.3362971602649387E-3</v>
      </c>
      <c r="S60" s="116">
        <v>0</v>
      </c>
      <c r="T60" s="116">
        <v>0.34314263815695806</v>
      </c>
      <c r="U60" s="116">
        <v>0.44700000000000001</v>
      </c>
      <c r="V60" s="116">
        <v>1.8900000000000001</v>
      </c>
      <c r="W60" s="116">
        <v>56.231817951870269</v>
      </c>
      <c r="X60" s="116">
        <v>0.37299999999999994</v>
      </c>
      <c r="Y60" s="116">
        <v>4.1604147383915463E-2</v>
      </c>
    </row>
    <row r="61" spans="1:25" ht="15" customHeight="1">
      <c r="A61" s="63">
        <v>2037</v>
      </c>
      <c r="B61" s="64" t="s">
        <v>237</v>
      </c>
      <c r="C61" s="64" t="s">
        <v>102</v>
      </c>
      <c r="D61" s="132">
        <v>14306935.910679413</v>
      </c>
      <c r="E61" s="132">
        <v>21326118.534771442</v>
      </c>
      <c r="F61" s="130">
        <v>372.07770899284702</v>
      </c>
      <c r="G61" s="130">
        <v>17.858115581790518</v>
      </c>
      <c r="H61" s="116">
        <v>7.5178651035381289E-3</v>
      </c>
      <c r="I61" s="116">
        <v>0</v>
      </c>
      <c r="J61" s="116">
        <v>0.46927447242762937</v>
      </c>
      <c r="K61" s="116">
        <v>0.44700000000000001</v>
      </c>
      <c r="L61" s="116">
        <v>1.8900000000000001</v>
      </c>
      <c r="M61" s="116">
        <v>43.92466039806034</v>
      </c>
      <c r="N61" s="116">
        <v>0.373</v>
      </c>
      <c r="O61" s="116">
        <v>4.1499042269903474E-2</v>
      </c>
      <c r="P61" s="130">
        <v>304.65093916049625</v>
      </c>
      <c r="Q61" s="130">
        <v>14.621923195441314</v>
      </c>
      <c r="R61" s="116">
        <v>5.3329032829529371E-3</v>
      </c>
      <c r="S61" s="116">
        <v>0</v>
      </c>
      <c r="T61" s="116">
        <v>0.34270039927874396</v>
      </c>
      <c r="U61" s="116">
        <v>0.44700000000000001</v>
      </c>
      <c r="V61" s="116">
        <v>1.89</v>
      </c>
      <c r="W61" s="116">
        <v>35.964769506877921</v>
      </c>
      <c r="X61" s="116">
        <v>0.37299999999999994</v>
      </c>
      <c r="Y61" s="116">
        <v>4.1598428253437986E-2</v>
      </c>
    </row>
    <row r="62" spans="1:25" ht="15" customHeight="1">
      <c r="A62" s="63">
        <v>2038</v>
      </c>
      <c r="B62" s="64" t="s">
        <v>237</v>
      </c>
      <c r="C62" s="64" t="s">
        <v>102</v>
      </c>
      <c r="D62" s="132">
        <v>13402744.477751737</v>
      </c>
      <c r="E62" s="132">
        <v>20072501.677907374</v>
      </c>
      <c r="F62" s="130">
        <v>369.53799920583344</v>
      </c>
      <c r="G62" s="130">
        <v>17.737216767136758</v>
      </c>
      <c r="H62" s="116">
        <v>7.5172874683273891E-3</v>
      </c>
      <c r="I62" s="116">
        <v>0</v>
      </c>
      <c r="J62" s="116">
        <v>0.46889183042867089</v>
      </c>
      <c r="K62" s="116">
        <v>0.44700000000000012</v>
      </c>
      <c r="L62" s="116">
        <v>1.89</v>
      </c>
      <c r="M62" s="116">
        <v>16.520068818474911</v>
      </c>
      <c r="N62" s="116">
        <v>0.37300000000000005</v>
      </c>
      <c r="O62" s="116">
        <v>4.1499430517119504E-2</v>
      </c>
      <c r="P62" s="130">
        <v>302.52445809798763</v>
      </c>
      <c r="Q62" s="130">
        <v>14.520676905152984</v>
      </c>
      <c r="R62" s="116">
        <v>5.3306645633374181E-3</v>
      </c>
      <c r="S62" s="116">
        <v>0</v>
      </c>
      <c r="T62" s="116">
        <v>0.34238913461999509</v>
      </c>
      <c r="U62" s="116">
        <v>0.44700000000000012</v>
      </c>
      <c r="V62" s="116">
        <v>1.8900000000000001</v>
      </c>
      <c r="W62" s="116">
        <v>13.524251573021163</v>
      </c>
      <c r="X62" s="116">
        <v>0.37300000000000005</v>
      </c>
      <c r="Y62" s="116">
        <v>4.1592940842058987E-2</v>
      </c>
    </row>
    <row r="63" spans="1:25" ht="15" customHeight="1">
      <c r="A63" s="63">
        <v>2039</v>
      </c>
      <c r="B63" s="64" t="s">
        <v>237</v>
      </c>
      <c r="C63" s="64" t="s">
        <v>102</v>
      </c>
      <c r="D63" s="132">
        <v>12589968.514687257</v>
      </c>
      <c r="E63" s="132">
        <v>18941782.977607545</v>
      </c>
      <c r="F63" s="130">
        <v>366.76688704117117</v>
      </c>
      <c r="G63" s="130">
        <v>17.60481057797622</v>
      </c>
      <c r="H63" s="116">
        <v>7.5174477210492507E-3</v>
      </c>
      <c r="I63" s="116">
        <v>0</v>
      </c>
      <c r="J63" s="116">
        <v>0.46862417159783626</v>
      </c>
      <c r="K63" s="116">
        <v>0.44700000000000001</v>
      </c>
      <c r="L63" s="116">
        <v>1.8899999999999997</v>
      </c>
      <c r="M63" s="116">
        <v>0</v>
      </c>
      <c r="N63" s="116">
        <v>0.373</v>
      </c>
      <c r="O63" s="116">
        <v>4.1499663185262284E-2</v>
      </c>
      <c r="P63" s="130">
        <v>300.21059619983174</v>
      </c>
      <c r="Q63" s="130">
        <v>14.410108617591922</v>
      </c>
      <c r="R63" s="116">
        <v>5.3291508934993521E-3</v>
      </c>
      <c r="S63" s="116">
        <v>0</v>
      </c>
      <c r="T63" s="116">
        <v>0.34215743058872872</v>
      </c>
      <c r="U63" s="116">
        <v>0.44700000000000006</v>
      </c>
      <c r="V63" s="116">
        <v>1.8899999999999997</v>
      </c>
      <c r="W63" s="116">
        <v>0</v>
      </c>
      <c r="X63" s="116">
        <v>0.373</v>
      </c>
      <c r="Y63" s="116">
        <v>4.1587653434352542E-2</v>
      </c>
    </row>
    <row r="64" spans="1:25" ht="15" customHeight="1">
      <c r="A64" s="63">
        <v>2040</v>
      </c>
      <c r="B64" s="64" t="s">
        <v>237</v>
      </c>
      <c r="C64" s="64" t="s">
        <v>102</v>
      </c>
      <c r="D64" s="132">
        <v>11875376.983650694</v>
      </c>
      <c r="E64" s="132">
        <v>17946542.679198164</v>
      </c>
      <c r="F64" s="130">
        <v>363.85983611077569</v>
      </c>
      <c r="G64" s="130">
        <v>17.465272133317235</v>
      </c>
      <c r="H64" s="116">
        <v>7.5175434509468161E-3</v>
      </c>
      <c r="I64" s="116">
        <v>0</v>
      </c>
      <c r="J64" s="116">
        <v>0.46846428069451673</v>
      </c>
      <c r="K64" s="116">
        <v>0.44700000000000001</v>
      </c>
      <c r="L64" s="116">
        <v>1.89</v>
      </c>
      <c r="M64" s="116">
        <v>0</v>
      </c>
      <c r="N64" s="116">
        <v>0.37300000000000005</v>
      </c>
      <c r="O64" s="116">
        <v>4.1499802173837433E-2</v>
      </c>
      <c r="P64" s="130">
        <v>297.78722484058238</v>
      </c>
      <c r="Q64" s="130">
        <v>14.293786792347955</v>
      </c>
      <c r="R64" s="116">
        <v>5.3278359711048896E-3</v>
      </c>
      <c r="S64" s="116">
        <v>0</v>
      </c>
      <c r="T64" s="116">
        <v>0.34198211777960463</v>
      </c>
      <c r="U64" s="116">
        <v>0.44700000000000012</v>
      </c>
      <c r="V64" s="116">
        <v>1.8899999999999997</v>
      </c>
      <c r="W64" s="116">
        <v>0</v>
      </c>
      <c r="X64" s="116">
        <v>0.373</v>
      </c>
      <c r="Y64" s="116">
        <v>4.1582543623774754E-2</v>
      </c>
    </row>
    <row r="65" spans="1:25" ht="15" customHeight="1">
      <c r="A65" s="100">
        <v>2020</v>
      </c>
      <c r="B65" s="89" t="s">
        <v>266</v>
      </c>
      <c r="C65" s="64" t="s">
        <v>102</v>
      </c>
    </row>
    <row r="66" spans="1:25" ht="15" customHeight="1">
      <c r="A66" s="63">
        <v>2021</v>
      </c>
      <c r="B66" s="89" t="s">
        <v>266</v>
      </c>
      <c r="C66" s="64" t="s">
        <v>102</v>
      </c>
      <c r="D66" s="132">
        <v>25503.500132561057</v>
      </c>
      <c r="E66" s="132">
        <v>77989.178191792904</v>
      </c>
      <c r="F66" s="130">
        <v>322.26530311105233</v>
      </c>
      <c r="G66" s="130">
        <v>15.444582715075057</v>
      </c>
      <c r="H66" s="116">
        <v>7.1327370222843568E-3</v>
      </c>
      <c r="I66" s="116">
        <v>0</v>
      </c>
      <c r="J66" s="116">
        <v>0.63529647013764601</v>
      </c>
      <c r="K66" s="116">
        <v>0.44700000000000001</v>
      </c>
      <c r="L66" s="116">
        <v>1.89</v>
      </c>
      <c r="M66" s="116">
        <v>657.10378495499197</v>
      </c>
      <c r="N66" s="116">
        <v>0.37299999999999994</v>
      </c>
      <c r="O66" s="116">
        <v>3.6999999999999984E-2</v>
      </c>
      <c r="P66" s="130">
        <v>236.01525810369066</v>
      </c>
      <c r="Q66" s="130">
        <v>11.311044473646364</v>
      </c>
      <c r="R66" s="116">
        <v>4.3752969962472851E-3</v>
      </c>
      <c r="S66" s="116">
        <v>0</v>
      </c>
      <c r="T66" s="116">
        <v>0.24512439109668049</v>
      </c>
      <c r="U66" s="116">
        <v>0.44699999999999995</v>
      </c>
      <c r="V66" s="116">
        <v>1.8899999999999997</v>
      </c>
      <c r="W66" s="116">
        <v>481.23864998777674</v>
      </c>
      <c r="X66" s="116">
        <v>0.37299999999999994</v>
      </c>
      <c r="Y66" s="116">
        <v>3.5735254911257078E-2</v>
      </c>
    </row>
    <row r="67" spans="1:25" ht="15" customHeight="1">
      <c r="A67" s="63">
        <v>2022</v>
      </c>
      <c r="B67" s="89" t="s">
        <v>266</v>
      </c>
      <c r="C67" s="64" t="s">
        <v>102</v>
      </c>
      <c r="D67" s="132">
        <v>80107.825113419574</v>
      </c>
      <c r="E67" s="132">
        <v>247697.34774090245</v>
      </c>
      <c r="F67" s="130">
        <v>315.17490978229591</v>
      </c>
      <c r="G67" s="130">
        <v>15.106239554532506</v>
      </c>
      <c r="H67" s="116">
        <v>7.1327370222843559E-3</v>
      </c>
      <c r="I67" s="116">
        <v>0</v>
      </c>
      <c r="J67" s="116">
        <v>0.63529647013764579</v>
      </c>
      <c r="K67" s="116">
        <v>0.44700000000000001</v>
      </c>
      <c r="L67" s="116">
        <v>1.8899999999999997</v>
      </c>
      <c r="M67" s="116">
        <v>602.80585250953595</v>
      </c>
      <c r="N67" s="116">
        <v>0.37299999999999994</v>
      </c>
      <c r="O67" s="116">
        <v>3.6999999999999998E-2</v>
      </c>
      <c r="P67" s="130">
        <v>230.77611073382167</v>
      </c>
      <c r="Q67" s="130">
        <v>11.061030253380453</v>
      </c>
      <c r="R67" s="116">
        <v>4.3738299776536031E-3</v>
      </c>
      <c r="S67" s="116">
        <v>0</v>
      </c>
      <c r="T67" s="116">
        <v>0.24487759991805289</v>
      </c>
      <c r="U67" s="116">
        <v>0.44699999999999995</v>
      </c>
      <c r="V67" s="116">
        <v>1.89</v>
      </c>
      <c r="W67" s="116">
        <v>441.38408817449186</v>
      </c>
      <c r="X67" s="116">
        <v>0.373</v>
      </c>
      <c r="Y67" s="116">
        <v>3.5718324432318239E-2</v>
      </c>
    </row>
    <row r="68" spans="1:25" ht="15" customHeight="1">
      <c r="A68" s="63">
        <v>2023</v>
      </c>
      <c r="B68" s="89" t="s">
        <v>266</v>
      </c>
      <c r="C68" s="64" t="s">
        <v>102</v>
      </c>
      <c r="D68" s="132">
        <v>133668.16441802049</v>
      </c>
      <c r="E68" s="132">
        <v>417711.91966602835</v>
      </c>
      <c r="F68" s="130">
        <v>309.46897898735534</v>
      </c>
      <c r="G68" s="130">
        <v>14.834151326667833</v>
      </c>
      <c r="H68" s="116">
        <v>7.1327370222843568E-3</v>
      </c>
      <c r="I68" s="116">
        <v>0</v>
      </c>
      <c r="J68" s="116">
        <v>0.63529647013764612</v>
      </c>
      <c r="K68" s="116">
        <v>0.44700000000000001</v>
      </c>
      <c r="L68" s="116">
        <v>1.8900000000000003</v>
      </c>
      <c r="M68" s="116">
        <v>553.92947011215233</v>
      </c>
      <c r="N68" s="116">
        <v>0.37299999999999994</v>
      </c>
      <c r="O68" s="116">
        <v>3.6999999999999984E-2</v>
      </c>
      <c r="P68" s="130">
        <v>226.55502557686114</v>
      </c>
      <c r="Q68" s="130">
        <v>10.859736391742114</v>
      </c>
      <c r="R68" s="116">
        <v>4.3724419240778823E-3</v>
      </c>
      <c r="S68" s="116">
        <v>0</v>
      </c>
      <c r="T68" s="116">
        <v>0.24464409273591764</v>
      </c>
      <c r="U68" s="116">
        <v>0.44700000000000001</v>
      </c>
      <c r="V68" s="116">
        <v>1.89</v>
      </c>
      <c r="W68" s="116">
        <v>405.51885258316452</v>
      </c>
      <c r="X68" s="116">
        <v>0.37299999999999994</v>
      </c>
      <c r="Y68" s="116">
        <v>3.5702305268054783E-2</v>
      </c>
    </row>
    <row r="69" spans="1:25" ht="15" customHeight="1">
      <c r="A69" s="63">
        <v>2024</v>
      </c>
      <c r="B69" s="89" t="s">
        <v>266</v>
      </c>
      <c r="C69" s="64" t="s">
        <v>102</v>
      </c>
      <c r="D69" s="132">
        <v>184105.48034896847</v>
      </c>
      <c r="E69" s="132">
        <v>581202.46010254999</v>
      </c>
      <c r="F69" s="130">
        <v>304.45465776260079</v>
      </c>
      <c r="G69" s="130">
        <v>14.594382054543971</v>
      </c>
      <c r="H69" s="116">
        <v>7.1327370222843576E-3</v>
      </c>
      <c r="I69" s="116">
        <v>0</v>
      </c>
      <c r="J69" s="116">
        <v>0.63529647013764601</v>
      </c>
      <c r="K69" s="116">
        <v>0.44699999999999995</v>
      </c>
      <c r="L69" s="116">
        <v>1.89</v>
      </c>
      <c r="M69" s="116">
        <v>528.94927018560315</v>
      </c>
      <c r="N69" s="116">
        <v>0.373</v>
      </c>
      <c r="O69" s="116">
        <v>3.7000000000000005E-2</v>
      </c>
      <c r="P69" s="130">
        <v>222.84392150199392</v>
      </c>
      <c r="Q69" s="130">
        <v>10.682278119288522</v>
      </c>
      <c r="R69" s="116">
        <v>4.3711250988717294E-3</v>
      </c>
      <c r="S69" s="116">
        <v>0</v>
      </c>
      <c r="T69" s="116">
        <v>0.2444225680421796</v>
      </c>
      <c r="U69" s="116">
        <v>0.44700000000000001</v>
      </c>
      <c r="V69" s="116">
        <v>1.8900000000000001</v>
      </c>
      <c r="W69" s="116">
        <v>387.16152516769631</v>
      </c>
      <c r="X69" s="116">
        <v>0.37300000000000005</v>
      </c>
      <c r="Y69" s="116">
        <v>3.5687108131825608E-2</v>
      </c>
    </row>
    <row r="70" spans="1:25" ht="15" customHeight="1">
      <c r="A70" s="63">
        <v>2025</v>
      </c>
      <c r="B70" s="89" t="s">
        <v>266</v>
      </c>
      <c r="C70" s="64" t="s">
        <v>102</v>
      </c>
      <c r="D70" s="132">
        <v>232122.6239892033</v>
      </c>
      <c r="E70" s="132">
        <v>739972.75645439164</v>
      </c>
      <c r="F70" s="130">
        <v>299.73977793341254</v>
      </c>
      <c r="G70" s="130">
        <v>14.368790952006481</v>
      </c>
      <c r="H70" s="116">
        <v>7.1327370222843568E-3</v>
      </c>
      <c r="I70" s="116">
        <v>0</v>
      </c>
      <c r="J70" s="116">
        <v>0.63529647013764601</v>
      </c>
      <c r="K70" s="116">
        <v>0.44700000000000006</v>
      </c>
      <c r="L70" s="116">
        <v>1.89</v>
      </c>
      <c r="M70" s="116">
        <v>509.27494768631766</v>
      </c>
      <c r="N70" s="116">
        <v>0.37299999999999989</v>
      </c>
      <c r="O70" s="116">
        <v>3.7000000000000012E-2</v>
      </c>
      <c r="P70" s="130">
        <v>219.35521984923867</v>
      </c>
      <c r="Q70" s="130">
        <v>10.51535208298354</v>
      </c>
      <c r="R70" s="116">
        <v>4.3698728339749242E-3</v>
      </c>
      <c r="S70" s="116">
        <v>0</v>
      </c>
      <c r="T70" s="116">
        <v>0.24421190409342849</v>
      </c>
      <c r="U70" s="116">
        <v>0.44700000000000001</v>
      </c>
      <c r="V70" s="116">
        <v>1.89</v>
      </c>
      <c r="W70" s="116">
        <v>372.69700699604397</v>
      </c>
      <c r="X70" s="116">
        <v>0.373</v>
      </c>
      <c r="Y70" s="116">
        <v>3.5672656069287004E-2</v>
      </c>
    </row>
    <row r="71" spans="1:25" ht="15" customHeight="1">
      <c r="A71" s="63">
        <v>2026</v>
      </c>
      <c r="B71" s="89" t="s">
        <v>266</v>
      </c>
      <c r="C71" s="64" t="s">
        <v>102</v>
      </c>
      <c r="D71" s="132">
        <v>282658.34705875302</v>
      </c>
      <c r="E71" s="132">
        <v>909573.02068721177</v>
      </c>
      <c r="F71" s="130">
        <v>294.6078433473275</v>
      </c>
      <c r="G71" s="130">
        <v>14.124676466350424</v>
      </c>
      <c r="H71" s="116">
        <v>7.1327370222843559E-3</v>
      </c>
      <c r="I71" s="116">
        <v>0</v>
      </c>
      <c r="J71" s="116">
        <v>0.63529647013764601</v>
      </c>
      <c r="K71" s="116">
        <v>0.44700000000000006</v>
      </c>
      <c r="L71" s="116">
        <v>1.89</v>
      </c>
      <c r="M71" s="116">
        <v>448.919189642383</v>
      </c>
      <c r="N71" s="116">
        <v>0.373</v>
      </c>
      <c r="O71" s="116">
        <v>3.7000000000000005E-2</v>
      </c>
      <c r="P71" s="130">
        <v>215.56428499919303</v>
      </c>
      <c r="Q71" s="130">
        <v>10.335012634826981</v>
      </c>
      <c r="R71" s="116">
        <v>4.368679343097235E-3</v>
      </c>
      <c r="S71" s="116">
        <v>0</v>
      </c>
      <c r="T71" s="116">
        <v>0.24401112748319681</v>
      </c>
      <c r="U71" s="116">
        <v>0.44700000000000001</v>
      </c>
      <c r="V71" s="116">
        <v>1.89</v>
      </c>
      <c r="W71" s="116">
        <v>328.47375357752946</v>
      </c>
      <c r="X71" s="116">
        <v>0.373</v>
      </c>
      <c r="Y71" s="116">
        <v>3.5658882302372637E-2</v>
      </c>
    </row>
    <row r="72" spans="1:25" ht="15" customHeight="1">
      <c r="A72" s="63">
        <v>2027</v>
      </c>
      <c r="B72" s="89" t="s">
        <v>266</v>
      </c>
      <c r="C72" s="64" t="s">
        <v>102</v>
      </c>
      <c r="D72" s="132">
        <v>335000.104397527</v>
      </c>
      <c r="E72" s="132">
        <v>1087804.175886225</v>
      </c>
      <c r="F72" s="130">
        <v>289.44676451355502</v>
      </c>
      <c r="G72" s="130">
        <v>13.879005716708312</v>
      </c>
      <c r="H72" s="116">
        <v>7.1327370222843568E-3</v>
      </c>
      <c r="I72" s="116">
        <v>0</v>
      </c>
      <c r="J72" s="116">
        <v>0.6352964701376459</v>
      </c>
      <c r="K72" s="116">
        <v>0.44700000000000012</v>
      </c>
      <c r="L72" s="116">
        <v>1.8899999999999997</v>
      </c>
      <c r="M72" s="116">
        <v>392.84421508688922</v>
      </c>
      <c r="N72" s="116">
        <v>0.373</v>
      </c>
      <c r="O72" s="116">
        <v>3.6999999999999998E-2</v>
      </c>
      <c r="P72" s="130">
        <v>211.75481881686449</v>
      </c>
      <c r="Q72" s="130">
        <v>10.153667966677727</v>
      </c>
      <c r="R72" s="116">
        <v>4.3675395738576022E-3</v>
      </c>
      <c r="S72" s="116">
        <v>0</v>
      </c>
      <c r="T72" s="116">
        <v>0.24381938826787664</v>
      </c>
      <c r="U72" s="116">
        <v>0.44699999999999995</v>
      </c>
      <c r="V72" s="116">
        <v>1.89</v>
      </c>
      <c r="W72" s="116">
        <v>287.39880968709838</v>
      </c>
      <c r="X72" s="116">
        <v>0.373</v>
      </c>
      <c r="Y72" s="116">
        <v>3.5645728522870547E-2</v>
      </c>
    </row>
    <row r="73" spans="1:25" ht="15" customHeight="1">
      <c r="A73" s="63">
        <v>2028</v>
      </c>
      <c r="B73" s="89" t="s">
        <v>266</v>
      </c>
      <c r="C73" s="64" t="s">
        <v>102</v>
      </c>
      <c r="D73" s="132">
        <v>389119.97828011995</v>
      </c>
      <c r="E73" s="132">
        <v>1274626.6052943296</v>
      </c>
      <c r="F73" s="130">
        <v>284.2771194948769</v>
      </c>
      <c r="G73" s="130">
        <v>13.633128364816598</v>
      </c>
      <c r="H73" s="116">
        <v>7.1327370222843568E-3</v>
      </c>
      <c r="I73" s="116">
        <v>0</v>
      </c>
      <c r="J73" s="116">
        <v>0.63529647013764612</v>
      </c>
      <c r="K73" s="116">
        <v>0.44700000000000012</v>
      </c>
      <c r="L73" s="116">
        <v>1.8900000000000001</v>
      </c>
      <c r="M73" s="116">
        <v>331.20333777060864</v>
      </c>
      <c r="N73" s="116">
        <v>0.373</v>
      </c>
      <c r="O73" s="116">
        <v>3.7000000000000005E-2</v>
      </c>
      <c r="P73" s="130">
        <v>207.94167359498874</v>
      </c>
      <c r="Q73" s="130">
        <v>9.9722958131576398</v>
      </c>
      <c r="R73" s="116">
        <v>4.3664490895469251E-3</v>
      </c>
      <c r="S73" s="116">
        <v>0</v>
      </c>
      <c r="T73" s="116">
        <v>0.24363594007610476</v>
      </c>
      <c r="U73" s="116">
        <v>0.44700000000000006</v>
      </c>
      <c r="V73" s="116">
        <v>1.8900000000000001</v>
      </c>
      <c r="W73" s="116">
        <v>242.26704026916195</v>
      </c>
      <c r="X73" s="116">
        <v>0.373</v>
      </c>
      <c r="Y73" s="116">
        <v>3.5633143527878296E-2</v>
      </c>
    </row>
    <row r="74" spans="1:25" ht="15" customHeight="1">
      <c r="A74" s="63">
        <v>2029</v>
      </c>
      <c r="B74" s="89" t="s">
        <v>266</v>
      </c>
      <c r="C74" s="64" t="s">
        <v>102</v>
      </c>
      <c r="D74" s="132">
        <v>443326.35867631971</v>
      </c>
      <c r="E74" s="132">
        <v>1464502.8094784566</v>
      </c>
      <c r="F74" s="130">
        <v>279.45621194329942</v>
      </c>
      <c r="G74" s="130">
        <v>13.404180165372535</v>
      </c>
      <c r="H74" s="116">
        <v>7.1327370222843568E-3</v>
      </c>
      <c r="I74" s="116">
        <v>0</v>
      </c>
      <c r="J74" s="116">
        <v>0.6352964701376459</v>
      </c>
      <c r="K74" s="116">
        <v>0.44699999999999995</v>
      </c>
      <c r="L74" s="116">
        <v>1.8899999999999997</v>
      </c>
      <c r="M74" s="116">
        <v>264.39978469573106</v>
      </c>
      <c r="N74" s="116">
        <v>0.373</v>
      </c>
      <c r="O74" s="116">
        <v>3.6999999999999998E-2</v>
      </c>
      <c r="P74" s="130">
        <v>204.38598702628758</v>
      </c>
      <c r="Q74" s="130">
        <v>9.8034199144362262</v>
      </c>
      <c r="R74" s="116">
        <v>4.3654039736849316E-3</v>
      </c>
      <c r="S74" s="116">
        <v>0</v>
      </c>
      <c r="T74" s="116">
        <v>0.24346012405271203</v>
      </c>
      <c r="U74" s="116">
        <v>0.44700000000000006</v>
      </c>
      <c r="V74" s="116">
        <v>1.8900000000000001</v>
      </c>
      <c r="W74" s="116">
        <v>193.37416258808861</v>
      </c>
      <c r="X74" s="116">
        <v>0.37300000000000005</v>
      </c>
      <c r="Y74" s="116">
        <v>3.5621082118318548E-2</v>
      </c>
    </row>
    <row r="75" spans="1:25" ht="15" customHeight="1">
      <c r="A75" s="63">
        <v>2030</v>
      </c>
      <c r="B75" s="89" t="s">
        <v>266</v>
      </c>
      <c r="C75" s="64" t="s">
        <v>102</v>
      </c>
      <c r="D75" s="132">
        <v>498978.62357127928</v>
      </c>
      <c r="E75" s="132">
        <v>1661874.2869221012</v>
      </c>
      <c r="F75" s="130">
        <v>274.42552631174402</v>
      </c>
      <c r="G75" s="130">
        <v>13.165269100357644</v>
      </c>
      <c r="H75" s="116">
        <v>7.1327370222843568E-3</v>
      </c>
      <c r="I75" s="116">
        <v>0</v>
      </c>
      <c r="J75" s="116">
        <v>0.6352964701376459</v>
      </c>
      <c r="K75" s="116">
        <v>0.44700000000000001</v>
      </c>
      <c r="L75" s="116">
        <v>1.89</v>
      </c>
      <c r="M75" s="116">
        <v>194.69914725570661</v>
      </c>
      <c r="N75" s="116">
        <v>0.373</v>
      </c>
      <c r="O75" s="116">
        <v>3.6999999999999998E-2</v>
      </c>
      <c r="P75" s="130">
        <v>200.67906217137138</v>
      </c>
      <c r="Q75" s="130">
        <v>9.6273618996078145</v>
      </c>
      <c r="R75" s="116">
        <v>4.3644007523073319E-3</v>
      </c>
      <c r="S75" s="116">
        <v>0</v>
      </c>
      <c r="T75" s="116">
        <v>0.24329135578537825</v>
      </c>
      <c r="U75" s="116">
        <v>0.44699999999999995</v>
      </c>
      <c r="V75" s="116">
        <v>1.8900000000000001</v>
      </c>
      <c r="W75" s="116">
        <v>142.37757981907117</v>
      </c>
      <c r="X75" s="116">
        <v>0.37299999999999994</v>
      </c>
      <c r="Y75" s="116">
        <v>3.5609504202075641E-2</v>
      </c>
    </row>
    <row r="76" spans="1:25" ht="15" customHeight="1">
      <c r="A76" s="63">
        <v>2031</v>
      </c>
      <c r="B76" s="89" t="s">
        <v>266</v>
      </c>
      <c r="C76" s="64" t="s">
        <v>102</v>
      </c>
      <c r="D76" s="132">
        <v>554101.94948812784</v>
      </c>
      <c r="E76" s="132">
        <v>1860140.5882609475</v>
      </c>
      <c r="F76" s="130">
        <v>269.64677885323891</v>
      </c>
      <c r="G76" s="130">
        <v>12.937173996045443</v>
      </c>
      <c r="H76" s="116">
        <v>7.1327370222843568E-3</v>
      </c>
      <c r="I76" s="116">
        <v>0</v>
      </c>
      <c r="J76" s="116">
        <v>0.63529647013764612</v>
      </c>
      <c r="K76" s="116">
        <v>0.44699999999999995</v>
      </c>
      <c r="L76" s="116">
        <v>1.89</v>
      </c>
      <c r="M76" s="116">
        <v>159.74405235278917</v>
      </c>
      <c r="N76" s="116">
        <v>0.37299999999999994</v>
      </c>
      <c r="O76" s="116">
        <v>3.6999999999999998E-2</v>
      </c>
      <c r="P76" s="130">
        <v>197.15840971701832</v>
      </c>
      <c r="Q76" s="130">
        <v>9.4593106661249671</v>
      </c>
      <c r="R76" s="116">
        <v>4.3634363301827475E-3</v>
      </c>
      <c r="S76" s="116">
        <v>0</v>
      </c>
      <c r="T76" s="116">
        <v>0.24312911457463568</v>
      </c>
      <c r="U76" s="116">
        <v>0.44700000000000006</v>
      </c>
      <c r="V76" s="116">
        <v>1.8900000000000001</v>
      </c>
      <c r="W76" s="116">
        <v>116.80051754213538</v>
      </c>
      <c r="X76" s="116">
        <v>0.373</v>
      </c>
      <c r="Y76" s="116">
        <v>3.5598374057891534E-2</v>
      </c>
    </row>
    <row r="77" spans="1:25" ht="15" customHeight="1">
      <c r="A77" s="63">
        <v>2032</v>
      </c>
      <c r="B77" s="89" t="s">
        <v>266</v>
      </c>
      <c r="C77" s="64" t="s">
        <v>102</v>
      </c>
      <c r="D77" s="132">
        <v>601030.79796736327</v>
      </c>
      <c r="E77" s="132">
        <v>2033246.8538489265</v>
      </c>
      <c r="F77" s="130">
        <v>265.16212968452265</v>
      </c>
      <c r="G77" s="130">
        <v>12.722972830944881</v>
      </c>
      <c r="H77" s="116">
        <v>7.1327370222843576E-3</v>
      </c>
      <c r="I77" s="116">
        <v>0</v>
      </c>
      <c r="J77" s="116">
        <v>0.63529647013764612</v>
      </c>
      <c r="K77" s="116">
        <v>0.44699999999999995</v>
      </c>
      <c r="L77" s="116">
        <v>1.89</v>
      </c>
      <c r="M77" s="116">
        <v>130.85014204812671</v>
      </c>
      <c r="N77" s="116">
        <v>0.373</v>
      </c>
      <c r="O77" s="116">
        <v>3.6999999999999998E-2</v>
      </c>
      <c r="P77" s="130">
        <v>193.8546494041056</v>
      </c>
      <c r="Q77" s="130">
        <v>9.3015071211533709</v>
      </c>
      <c r="R77" s="116">
        <v>4.3625079380747349E-3</v>
      </c>
      <c r="S77" s="116">
        <v>0</v>
      </c>
      <c r="T77" s="116">
        <v>0.24297293456195429</v>
      </c>
      <c r="U77" s="116">
        <v>0.44699999999999995</v>
      </c>
      <c r="V77" s="116">
        <v>1.89</v>
      </c>
      <c r="W77" s="116">
        <v>95.66188219032702</v>
      </c>
      <c r="X77" s="116">
        <v>0.373</v>
      </c>
      <c r="Y77" s="116">
        <v>3.5587659726730787E-2</v>
      </c>
    </row>
    <row r="78" spans="1:25" ht="15" customHeight="1">
      <c r="A78" s="63">
        <v>2033</v>
      </c>
      <c r="B78" s="89" t="s">
        <v>266</v>
      </c>
      <c r="C78" s="64" t="s">
        <v>102</v>
      </c>
      <c r="D78" s="132">
        <v>645539.24714268383</v>
      </c>
      <c r="E78" s="132">
        <v>2200174.8901867936</v>
      </c>
      <c r="F78" s="130">
        <v>260.50853401843477</v>
      </c>
      <c r="G78" s="130">
        <v>12.50073351989476</v>
      </c>
      <c r="H78" s="116">
        <v>7.1327370222843568E-3</v>
      </c>
      <c r="I78" s="116">
        <v>0</v>
      </c>
      <c r="J78" s="116">
        <v>0.63529647013764601</v>
      </c>
      <c r="K78" s="116">
        <v>0.44700000000000001</v>
      </c>
      <c r="L78" s="116">
        <v>1.8899999999999995</v>
      </c>
      <c r="M78" s="116">
        <v>100.01674134452979</v>
      </c>
      <c r="N78" s="116">
        <v>0.373</v>
      </c>
      <c r="O78" s="116">
        <v>3.6999999999999984E-2</v>
      </c>
      <c r="P78" s="130">
        <v>190.42910417528631</v>
      </c>
      <c r="Q78" s="130">
        <v>9.1379097989898366</v>
      </c>
      <c r="R78" s="116">
        <v>4.3616130888367265E-3</v>
      </c>
      <c r="S78" s="116">
        <v>0</v>
      </c>
      <c r="T78" s="116">
        <v>0.24282239734375319</v>
      </c>
      <c r="U78" s="116">
        <v>0.44699999999999995</v>
      </c>
      <c r="V78" s="116">
        <v>1.8900000000000001</v>
      </c>
      <c r="W78" s="116">
        <v>73.1112265804787</v>
      </c>
      <c r="X78" s="116">
        <v>0.37299999999999989</v>
      </c>
      <c r="Y78" s="116">
        <v>3.5577332505083555E-2</v>
      </c>
    </row>
    <row r="79" spans="1:25" ht="15" customHeight="1">
      <c r="A79" s="63">
        <v>2034</v>
      </c>
      <c r="B79" s="89" t="s">
        <v>266</v>
      </c>
      <c r="C79" s="64" t="s">
        <v>102</v>
      </c>
      <c r="D79" s="132">
        <v>686234.33667384624</v>
      </c>
      <c r="E79" s="132">
        <v>2355905.6704352787</v>
      </c>
      <c r="F79" s="130">
        <v>255.88039075227829</v>
      </c>
      <c r="G79" s="130">
        <v>12.279262064449217</v>
      </c>
      <c r="H79" s="116">
        <v>7.1327370222843576E-3</v>
      </c>
      <c r="I79" s="116">
        <v>0</v>
      </c>
      <c r="J79" s="116">
        <v>0.63529647013764612</v>
      </c>
      <c r="K79" s="116">
        <v>0.44700000000000006</v>
      </c>
      <c r="L79" s="116">
        <v>1.8900000000000001</v>
      </c>
      <c r="M79" s="116">
        <v>81.531589335794365</v>
      </c>
      <c r="N79" s="116">
        <v>0.373</v>
      </c>
      <c r="O79" s="116">
        <v>3.6999999999999998E-2</v>
      </c>
      <c r="P79" s="130">
        <v>187.02380180331986</v>
      </c>
      <c r="Q79" s="130">
        <v>8.9749521949724755</v>
      </c>
      <c r="R79" s="116">
        <v>4.3607495406269067E-3</v>
      </c>
      <c r="S79" s="116">
        <v>0</v>
      </c>
      <c r="T79" s="116">
        <v>0.2426771257831738</v>
      </c>
      <c r="U79" s="116">
        <v>0.44700000000000001</v>
      </c>
      <c r="V79" s="116">
        <v>1.8899999999999997</v>
      </c>
      <c r="W79" s="116">
        <v>59.591701262522427</v>
      </c>
      <c r="X79" s="116">
        <v>0.37299999999999994</v>
      </c>
      <c r="Y79" s="116">
        <v>3.5567366520438244E-2</v>
      </c>
    </row>
    <row r="80" spans="1:25" ht="15" customHeight="1">
      <c r="A80" s="63">
        <v>2035</v>
      </c>
      <c r="B80" s="89" t="s">
        <v>266</v>
      </c>
      <c r="C80" s="64" t="s">
        <v>102</v>
      </c>
      <c r="D80" s="132">
        <v>719651.59293950896</v>
      </c>
      <c r="E80" s="132">
        <v>2488133.6091095153</v>
      </c>
      <c r="F80" s="130">
        <v>251.40412646043742</v>
      </c>
      <c r="G80" s="130">
        <v>12.065044774521501</v>
      </c>
      <c r="H80" s="116">
        <v>7.1327370222843559E-3</v>
      </c>
      <c r="I80" s="116">
        <v>0</v>
      </c>
      <c r="J80" s="116">
        <v>0.63529647013764601</v>
      </c>
      <c r="K80" s="116">
        <v>0.44700000000000006</v>
      </c>
      <c r="L80" s="116">
        <v>1.8900000000000001</v>
      </c>
      <c r="M80" s="116">
        <v>64.0265834904082</v>
      </c>
      <c r="N80" s="116">
        <v>0.373</v>
      </c>
      <c r="O80" s="116">
        <v>3.6999999999999991E-2</v>
      </c>
      <c r="P80" s="130">
        <v>183.73103592657921</v>
      </c>
      <c r="Q80" s="130">
        <v>8.8173698901964315</v>
      </c>
      <c r="R80" s="116">
        <v>4.3599152659047815E-3</v>
      </c>
      <c r="S80" s="116">
        <v>0</v>
      </c>
      <c r="T80" s="116">
        <v>0.24253677879448568</v>
      </c>
      <c r="U80" s="116">
        <v>0.44700000000000012</v>
      </c>
      <c r="V80" s="116">
        <v>1.8900000000000001</v>
      </c>
      <c r="W80" s="116">
        <v>46.791875205690076</v>
      </c>
      <c r="X80" s="116">
        <v>0.37299999999999994</v>
      </c>
      <c r="Y80" s="116">
        <v>3.5557738373478844E-2</v>
      </c>
    </row>
    <row r="81" spans="1:25" ht="15" customHeight="1">
      <c r="A81" s="63">
        <v>2036</v>
      </c>
      <c r="B81" s="89" t="s">
        <v>266</v>
      </c>
      <c r="C81" s="64" t="s">
        <v>102</v>
      </c>
      <c r="D81" s="132">
        <v>750907.24812068511</v>
      </c>
      <c r="E81" s="132">
        <v>2614108.2574947537</v>
      </c>
      <c r="F81" s="130">
        <v>246.81716812824118</v>
      </c>
      <c r="G81" s="130">
        <v>11.84556003810982</v>
      </c>
      <c r="H81" s="116">
        <v>7.1327370222843576E-3</v>
      </c>
      <c r="I81" s="116">
        <v>0</v>
      </c>
      <c r="J81" s="116">
        <v>0.63529647013764601</v>
      </c>
      <c r="K81" s="116">
        <v>0.44700000000000006</v>
      </c>
      <c r="L81" s="116">
        <v>1.8900000000000001</v>
      </c>
      <c r="M81" s="116">
        <v>45.273652675353759</v>
      </c>
      <c r="N81" s="116">
        <v>0.37300000000000005</v>
      </c>
      <c r="O81" s="116">
        <v>3.6999999999999998E-2</v>
      </c>
      <c r="P81" s="130">
        <v>180.35881111178935</v>
      </c>
      <c r="Q81" s="130">
        <v>8.6560069610585284</v>
      </c>
      <c r="R81" s="116">
        <v>4.3591084251551658E-3</v>
      </c>
      <c r="S81" s="116">
        <v>0</v>
      </c>
      <c r="T81" s="116">
        <v>0.24240104692276979</v>
      </c>
      <c r="U81" s="116">
        <v>0.44700000000000001</v>
      </c>
      <c r="V81" s="116">
        <v>1.89</v>
      </c>
      <c r="W81" s="116">
        <v>33.083201760795895</v>
      </c>
      <c r="X81" s="116">
        <v>0.373</v>
      </c>
      <c r="Y81" s="116">
        <v>3.5548426834840399E-2</v>
      </c>
    </row>
    <row r="82" spans="1:25" ht="15" customHeight="1">
      <c r="A82" s="63">
        <v>2037</v>
      </c>
      <c r="B82" s="89" t="s">
        <v>266</v>
      </c>
      <c r="C82" s="64" t="s">
        <v>102</v>
      </c>
      <c r="D82" s="132">
        <v>779045.97388056188</v>
      </c>
      <c r="E82" s="132">
        <v>2730301.3532113135</v>
      </c>
      <c r="F82" s="130">
        <v>242.537858090832</v>
      </c>
      <c r="G82" s="130">
        <v>11.64076481353859</v>
      </c>
      <c r="H82" s="116">
        <v>7.1327370222843568E-3</v>
      </c>
      <c r="I82" s="116">
        <v>0</v>
      </c>
      <c r="J82" s="116">
        <v>0.63529647013764612</v>
      </c>
      <c r="K82" s="116">
        <v>0.44699999999999995</v>
      </c>
      <c r="L82" s="116">
        <v>1.89</v>
      </c>
      <c r="M82" s="116">
        <v>28.632172239368291</v>
      </c>
      <c r="N82" s="116">
        <v>0.37299999999999983</v>
      </c>
      <c r="O82" s="116">
        <v>3.6999999999999991E-2</v>
      </c>
      <c r="P82" s="130">
        <v>177.21274175005038</v>
      </c>
      <c r="Q82" s="130">
        <v>8.5054426756837316</v>
      </c>
      <c r="R82" s="116">
        <v>4.3583273445025779E-3</v>
      </c>
      <c r="S82" s="116">
        <v>0</v>
      </c>
      <c r="T82" s="116">
        <v>0.24226964857806876</v>
      </c>
      <c r="U82" s="116">
        <v>0.44699999999999995</v>
      </c>
      <c r="V82" s="116">
        <v>1.89</v>
      </c>
      <c r="W82" s="116">
        <v>20.920386552180627</v>
      </c>
      <c r="X82" s="116">
        <v>0.37299999999999989</v>
      </c>
      <c r="Y82" s="116">
        <v>3.553941258676261E-2</v>
      </c>
    </row>
    <row r="83" spans="1:25" ht="15" customHeight="1">
      <c r="A83" s="63">
        <v>2038</v>
      </c>
      <c r="B83" s="89" t="s">
        <v>266</v>
      </c>
      <c r="C83" s="64" t="s">
        <v>102</v>
      </c>
      <c r="D83" s="132">
        <v>803673.8581491306</v>
      </c>
      <c r="E83" s="132">
        <v>2835084.4557925318</v>
      </c>
      <c r="F83" s="130">
        <v>238.45271271862541</v>
      </c>
      <c r="G83" s="130">
        <v>11.445338404417278</v>
      </c>
      <c r="H83" s="116">
        <v>7.1327370222843576E-3</v>
      </c>
      <c r="I83" s="116">
        <v>0</v>
      </c>
      <c r="J83" s="116">
        <v>0.63529647013764579</v>
      </c>
      <c r="K83" s="116">
        <v>0.44699999999999995</v>
      </c>
      <c r="L83" s="116">
        <v>1.89</v>
      </c>
      <c r="M83" s="116">
        <v>10.659946291124307</v>
      </c>
      <c r="N83" s="116">
        <v>0.37299999999999994</v>
      </c>
      <c r="O83" s="116">
        <v>3.6999999999999984E-2</v>
      </c>
      <c r="P83" s="130">
        <v>174.20977638748499</v>
      </c>
      <c r="Q83" s="130">
        <v>8.3617830192832479</v>
      </c>
      <c r="R83" s="116">
        <v>4.3575704965466118E-3</v>
      </c>
      <c r="S83" s="116">
        <v>0</v>
      </c>
      <c r="T83" s="116">
        <v>0.24214232681139228</v>
      </c>
      <c r="U83" s="116">
        <v>0.44700000000000001</v>
      </c>
      <c r="V83" s="116">
        <v>1.8900000000000001</v>
      </c>
      <c r="W83" s="116">
        <v>7.7879879767637901</v>
      </c>
      <c r="X83" s="116">
        <v>0.37299999999999994</v>
      </c>
      <c r="Y83" s="116">
        <v>3.5530678001915797E-2</v>
      </c>
    </row>
    <row r="84" spans="1:25" ht="15" customHeight="1">
      <c r="A84" s="63">
        <v>2039</v>
      </c>
      <c r="B84" s="89" t="s">
        <v>266</v>
      </c>
      <c r="C84" s="64" t="s">
        <v>102</v>
      </c>
      <c r="D84" s="132">
        <v>824817.29218587885</v>
      </c>
      <c r="E84" s="132">
        <v>2928294.6146826087</v>
      </c>
      <c r="F84" s="130">
        <v>234.58973241509023</v>
      </c>
      <c r="G84" s="130">
        <v>11.260307155924332</v>
      </c>
      <c r="H84" s="116">
        <v>7.1327370222843568E-3</v>
      </c>
      <c r="I84" s="116">
        <v>0</v>
      </c>
      <c r="J84" s="116">
        <v>0.63529647013764612</v>
      </c>
      <c r="K84" s="116">
        <v>0.44700000000000006</v>
      </c>
      <c r="L84" s="116">
        <v>1.8900000000000003</v>
      </c>
      <c r="M84" s="116">
        <v>0</v>
      </c>
      <c r="N84" s="116">
        <v>0.37300000000000005</v>
      </c>
      <c r="O84" s="116">
        <v>3.7000000000000005E-2</v>
      </c>
      <c r="P84" s="130">
        <v>171.37026266530987</v>
      </c>
      <c r="Q84" s="130">
        <v>8.2257726079348732</v>
      </c>
      <c r="R84" s="116">
        <v>4.3568364838792511E-3</v>
      </c>
      <c r="S84" s="116">
        <v>0</v>
      </c>
      <c r="T84" s="116">
        <v>0.24201884654189487</v>
      </c>
      <c r="U84" s="116">
        <v>0.44699999999999995</v>
      </c>
      <c r="V84" s="116">
        <v>1.8900000000000001</v>
      </c>
      <c r="W84" s="116">
        <v>0</v>
      </c>
      <c r="X84" s="116">
        <v>0.373</v>
      </c>
      <c r="Y84" s="116">
        <v>3.5522206953178495E-2</v>
      </c>
    </row>
    <row r="85" spans="1:25" ht="15" customHeight="1">
      <c r="A85" s="63">
        <v>2040</v>
      </c>
      <c r="B85" s="89" t="s">
        <v>266</v>
      </c>
      <c r="C85" s="64" t="s">
        <v>102</v>
      </c>
      <c r="D85" s="132">
        <v>843048.90297949733</v>
      </c>
      <c r="E85" s="132">
        <v>3011731.7113921698</v>
      </c>
      <c r="F85" s="130">
        <v>230.83599595833715</v>
      </c>
      <c r="G85" s="130">
        <v>11.080127806000181</v>
      </c>
      <c r="H85" s="116">
        <v>7.1327370222843576E-3</v>
      </c>
      <c r="I85" s="116">
        <v>0</v>
      </c>
      <c r="J85" s="116">
        <v>0.63529647013764601</v>
      </c>
      <c r="K85" s="116">
        <v>0.44699999999999995</v>
      </c>
      <c r="L85" s="116">
        <v>1.89</v>
      </c>
      <c r="M85" s="116">
        <v>0</v>
      </c>
      <c r="N85" s="116">
        <v>0.37300000000000005</v>
      </c>
      <c r="O85" s="116">
        <v>3.7000000000000012E-2</v>
      </c>
      <c r="P85" s="130">
        <v>168.61161315485288</v>
      </c>
      <c r="Q85" s="130">
        <v>8.0933574314329384</v>
      </c>
      <c r="R85" s="116">
        <v>4.3561240248472782E-3</v>
      </c>
      <c r="S85" s="116">
        <v>0</v>
      </c>
      <c r="T85" s="116">
        <v>0.24189899216173777</v>
      </c>
      <c r="U85" s="116">
        <v>0.44700000000000001</v>
      </c>
      <c r="V85" s="116">
        <v>1.8899999999999997</v>
      </c>
      <c r="W85" s="116">
        <v>0</v>
      </c>
      <c r="X85" s="116">
        <v>0.373</v>
      </c>
      <c r="Y85" s="116">
        <v>3.5513984649325259E-2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zoomScale="80" zoomScaleNormal="80" workbookViewId="0"/>
  </sheetViews>
  <sheetFormatPr defaultRowHeight="13.9" customHeight="1"/>
  <cols>
    <col min="1" max="1" width="20.28515625" customWidth="1"/>
    <col min="2" max="4" width="27.42578125" customWidth="1"/>
    <col min="5" max="5" width="20.42578125" customWidth="1"/>
    <col min="6" max="6" width="25.5703125" customWidth="1"/>
    <col min="7" max="7" width="10" bestFit="1" customWidth="1"/>
    <col min="8" max="8" width="17" bestFit="1" customWidth="1"/>
    <col min="9" max="9" width="32.85546875" customWidth="1"/>
    <col min="10" max="10" width="16.42578125" bestFit="1" customWidth="1"/>
    <col min="11" max="11" width="30.140625" bestFit="1" customWidth="1"/>
    <col min="12" max="12" width="4.85546875" customWidth="1"/>
    <col min="13" max="13" width="13.42578125" bestFit="1" customWidth="1"/>
    <col min="14" max="14" width="12.28515625" bestFit="1" customWidth="1"/>
    <col min="15" max="15" width="15.28515625" bestFit="1" customWidth="1"/>
    <col min="16" max="16" width="17" bestFit="1" customWidth="1"/>
    <col min="17" max="17" width="16.42578125" bestFit="1" customWidth="1"/>
    <col min="18" max="18" width="30.140625" bestFit="1" customWidth="1"/>
  </cols>
  <sheetData>
    <row r="1" spans="1:18" ht="13.9" customHeight="1">
      <c r="A1" s="52" t="s">
        <v>270</v>
      </c>
      <c r="B1" s="52" t="s">
        <v>207</v>
      </c>
      <c r="C1" s="52" t="s">
        <v>188</v>
      </c>
      <c r="D1" s="52" t="s">
        <v>198</v>
      </c>
      <c r="F1" s="52" t="s">
        <v>270</v>
      </c>
      <c r="G1" s="52" t="s">
        <v>33</v>
      </c>
      <c r="H1" s="52" t="s">
        <v>207</v>
      </c>
      <c r="I1" s="52" t="s">
        <v>265</v>
      </c>
      <c r="J1" s="52" t="s">
        <v>188</v>
      </c>
      <c r="K1" s="52" t="s">
        <v>198</v>
      </c>
      <c r="N1" s="52" t="s">
        <v>270</v>
      </c>
      <c r="O1" s="56" t="s">
        <v>131</v>
      </c>
      <c r="P1" s="52" t="s">
        <v>207</v>
      </c>
      <c r="Q1" s="52" t="s">
        <v>188</v>
      </c>
      <c r="R1" s="52" t="s">
        <v>198</v>
      </c>
    </row>
    <row r="2" spans="1:18" ht="13.9" customHeight="1">
      <c r="A2" s="54" t="s">
        <v>267</v>
      </c>
      <c r="B2" s="58" t="s">
        <v>263</v>
      </c>
      <c r="C2" s="55">
        <v>7.6202099999999971E-3</v>
      </c>
      <c r="D2" s="55">
        <v>3.678235224068288E-3</v>
      </c>
      <c r="F2" s="54" t="s">
        <v>267</v>
      </c>
      <c r="G2" s="54" t="s">
        <v>3</v>
      </c>
      <c r="H2" s="54" t="s">
        <v>104</v>
      </c>
      <c r="I2" s="54" t="s">
        <v>34</v>
      </c>
      <c r="J2" s="55">
        <v>2.1328528162499995E-2</v>
      </c>
      <c r="K2" s="55">
        <v>1.1526406396592453E-2</v>
      </c>
      <c r="M2" t="s">
        <v>237</v>
      </c>
      <c r="N2" s="54" t="s">
        <v>267</v>
      </c>
      <c r="O2" s="54" t="s">
        <v>3</v>
      </c>
      <c r="P2" s="54" t="s">
        <v>46</v>
      </c>
      <c r="Q2" s="55">
        <v>2.1328528162500002E-2</v>
      </c>
      <c r="R2" s="55">
        <v>1.6668396275081598E-2</v>
      </c>
    </row>
    <row r="3" spans="1:18" ht="13.9" customHeight="1">
      <c r="A3" s="54" t="s">
        <v>267</v>
      </c>
      <c r="B3" s="58" t="s">
        <v>262</v>
      </c>
      <c r="C3" s="55">
        <v>4.8847499999999993E-3</v>
      </c>
      <c r="D3" s="55">
        <v>1.6671652965579277E-3</v>
      </c>
      <c r="F3" s="54" t="s">
        <v>267</v>
      </c>
      <c r="G3" s="54" t="s">
        <v>3</v>
      </c>
      <c r="H3" s="54" t="s">
        <v>104</v>
      </c>
      <c r="I3" s="54" t="s">
        <v>35</v>
      </c>
      <c r="J3" s="55">
        <v>2.1328528162499999E-2</v>
      </c>
      <c r="K3" s="55">
        <v>1.1526406396592453E-2</v>
      </c>
      <c r="N3" s="54" t="s">
        <v>268</v>
      </c>
      <c r="O3" s="54" t="s">
        <v>3</v>
      </c>
      <c r="P3" s="54" t="s">
        <v>46</v>
      </c>
      <c r="Q3" s="55">
        <v>2.0520000000000004E-2</v>
      </c>
      <c r="R3" s="55">
        <v>2.0519999999999997E-2</v>
      </c>
    </row>
    <row r="4" spans="1:18" ht="13.9" customHeight="1">
      <c r="A4" s="54" t="s">
        <v>268</v>
      </c>
      <c r="B4" s="58" t="s">
        <v>263</v>
      </c>
      <c r="C4" s="55">
        <v>4.0500000000000006E-3</v>
      </c>
      <c r="D4" s="55">
        <v>4.0499999999999998E-3</v>
      </c>
      <c r="F4" s="54" t="s">
        <v>267</v>
      </c>
      <c r="G4" s="54" t="s">
        <v>3</v>
      </c>
      <c r="H4" s="54" t="s">
        <v>104</v>
      </c>
      <c r="I4" s="54" t="s">
        <v>36</v>
      </c>
      <c r="J4" s="55">
        <v>2.1328528162499999E-2</v>
      </c>
      <c r="K4" s="55">
        <v>1.1526406396592451E-2</v>
      </c>
      <c r="N4" s="54" t="s">
        <v>269</v>
      </c>
      <c r="O4" s="54" t="s">
        <v>3</v>
      </c>
      <c r="P4" s="54" t="s">
        <v>46</v>
      </c>
      <c r="Q4" s="55">
        <v>2.8302948709610847E-2</v>
      </c>
      <c r="R4" s="55">
        <v>2.5630901673774048E-2</v>
      </c>
    </row>
    <row r="5" spans="1:18" ht="13.9" customHeight="1">
      <c r="A5" s="54" t="s">
        <v>268</v>
      </c>
      <c r="B5" s="58" t="s">
        <v>262</v>
      </c>
      <c r="C5" s="55">
        <v>4.0499999999999998E-3</v>
      </c>
      <c r="D5" s="55">
        <v>4.0499999999999989E-3</v>
      </c>
      <c r="F5" s="54" t="s">
        <v>267</v>
      </c>
      <c r="G5" s="54" t="s">
        <v>3</v>
      </c>
      <c r="H5" s="54" t="s">
        <v>104</v>
      </c>
      <c r="I5" s="54" t="s">
        <v>37</v>
      </c>
      <c r="J5" s="55">
        <v>2.1328528162499999E-2</v>
      </c>
      <c r="K5" s="55">
        <v>1.1526406396592451E-2</v>
      </c>
    </row>
    <row r="6" spans="1:18" ht="13.9" customHeight="1">
      <c r="A6" s="54" t="s">
        <v>269</v>
      </c>
      <c r="B6" s="58" t="s">
        <v>263</v>
      </c>
      <c r="C6" s="55">
        <v>8.7737161053451449E-3</v>
      </c>
      <c r="D6" s="55">
        <v>6.8071779213210084E-3</v>
      </c>
      <c r="F6" s="54" t="s">
        <v>267</v>
      </c>
      <c r="G6" s="54" t="s">
        <v>3</v>
      </c>
      <c r="H6" s="54" t="s">
        <v>104</v>
      </c>
      <c r="I6" s="54" t="s">
        <v>38</v>
      </c>
      <c r="J6" s="55">
        <v>2.1328528162499999E-2</v>
      </c>
      <c r="K6" s="55">
        <v>1.1526406396592453E-2</v>
      </c>
      <c r="N6" s="52" t="s">
        <v>270</v>
      </c>
      <c r="O6" s="56" t="s">
        <v>131</v>
      </c>
      <c r="P6" s="52" t="s">
        <v>207</v>
      </c>
      <c r="Q6" s="52" t="s">
        <v>188</v>
      </c>
      <c r="R6" s="52" t="s">
        <v>198</v>
      </c>
    </row>
    <row r="7" spans="1:18" ht="13.9" customHeight="1">
      <c r="A7" s="54" t="s">
        <v>269</v>
      </c>
      <c r="B7" s="58" t="s">
        <v>262</v>
      </c>
      <c r="C7" s="55">
        <v>5.8371616937647145E-3</v>
      </c>
      <c r="D7" s="55">
        <v>4.2565362649944552E-3</v>
      </c>
      <c r="F7" s="54" t="s">
        <v>267</v>
      </c>
      <c r="G7" s="54" t="s">
        <v>3</v>
      </c>
      <c r="H7" s="54" t="s">
        <v>104</v>
      </c>
      <c r="I7" s="54" t="s">
        <v>39</v>
      </c>
      <c r="J7" s="55">
        <v>2.1328528162499995E-2</v>
      </c>
      <c r="K7" s="55">
        <v>1.1526406396592451E-2</v>
      </c>
      <c r="M7" t="s">
        <v>238</v>
      </c>
      <c r="N7" s="54" t="s">
        <v>267</v>
      </c>
      <c r="O7" s="54" t="s">
        <v>3</v>
      </c>
      <c r="P7" s="54" t="s">
        <v>46</v>
      </c>
      <c r="Q7" s="55">
        <v>2.1328528162500002E-2</v>
      </c>
      <c r="R7" s="55">
        <v>1.5640999728826706E-2</v>
      </c>
    </row>
    <row r="8" spans="1:18" ht="13.9" customHeight="1">
      <c r="F8" s="54" t="s">
        <v>267</v>
      </c>
      <c r="G8" s="54" t="s">
        <v>3</v>
      </c>
      <c r="H8" s="54" t="s">
        <v>104</v>
      </c>
      <c r="I8" s="54" t="s">
        <v>40</v>
      </c>
      <c r="J8" s="55">
        <v>2.1328528162499995E-2</v>
      </c>
      <c r="K8" s="55">
        <v>1.1526406396592451E-2</v>
      </c>
      <c r="N8" s="54" t="s">
        <v>268</v>
      </c>
      <c r="O8" s="54" t="s">
        <v>3</v>
      </c>
      <c r="P8" s="54" t="s">
        <v>46</v>
      </c>
      <c r="Q8" s="55">
        <v>2.052E-2</v>
      </c>
      <c r="R8" s="55">
        <v>2.052E-2</v>
      </c>
    </row>
    <row r="9" spans="1:18" ht="13.9" customHeight="1">
      <c r="F9" s="54" t="s">
        <v>267</v>
      </c>
      <c r="G9" s="54" t="s">
        <v>3</v>
      </c>
      <c r="H9" s="54" t="s">
        <v>104</v>
      </c>
      <c r="I9" s="54" t="s">
        <v>41</v>
      </c>
      <c r="J9" s="55">
        <v>2.1328528162499999E-2</v>
      </c>
      <c r="K9" s="55">
        <v>1.1526406396592451E-2</v>
      </c>
      <c r="N9" s="54" t="s">
        <v>269</v>
      </c>
      <c r="O9" s="54" t="s">
        <v>3</v>
      </c>
      <c r="P9" s="54" t="s">
        <v>46</v>
      </c>
      <c r="Q9" s="55">
        <v>2.6057263115296957E-2</v>
      </c>
      <c r="R9" s="55">
        <v>2.3053223549205002E-2</v>
      </c>
    </row>
    <row r="10" spans="1:18" ht="13.9" customHeight="1">
      <c r="F10" s="54" t="s">
        <v>267</v>
      </c>
      <c r="G10" s="54" t="s">
        <v>3</v>
      </c>
      <c r="H10" s="54" t="s">
        <v>104</v>
      </c>
      <c r="I10" s="54" t="s">
        <v>42</v>
      </c>
      <c r="J10" s="55">
        <v>2.1328528162499999E-2</v>
      </c>
      <c r="K10" s="55">
        <v>9.9372347380296648E-3</v>
      </c>
    </row>
    <row r="11" spans="1:18" ht="13.9" customHeight="1">
      <c r="F11" s="54" t="s">
        <v>267</v>
      </c>
      <c r="G11" s="54" t="s">
        <v>3</v>
      </c>
      <c r="H11" s="54" t="s">
        <v>104</v>
      </c>
      <c r="I11" s="54" t="s">
        <v>43</v>
      </c>
      <c r="J11" s="55">
        <v>2.1328528162499999E-2</v>
      </c>
      <c r="K11" s="55">
        <v>9.9372347380296648E-3</v>
      </c>
    </row>
    <row r="12" spans="1:18" ht="13.9" customHeight="1">
      <c r="F12" s="54" t="s">
        <v>267</v>
      </c>
      <c r="G12" s="54" t="s">
        <v>3</v>
      </c>
      <c r="H12" s="54" t="s">
        <v>104</v>
      </c>
      <c r="I12" s="54" t="s">
        <v>44</v>
      </c>
      <c r="J12" s="55">
        <v>2.1328528162499999E-2</v>
      </c>
      <c r="K12" s="55">
        <v>9.9372347380296631E-3</v>
      </c>
    </row>
    <row r="13" spans="1:18" ht="13.9" customHeight="1">
      <c r="F13" s="54" t="s">
        <v>267</v>
      </c>
      <c r="G13" s="54" t="s">
        <v>3</v>
      </c>
      <c r="H13" s="54" t="s">
        <v>104</v>
      </c>
      <c r="I13" s="54" t="s">
        <v>236</v>
      </c>
      <c r="J13" s="55">
        <v>2.1328528162499999E-2</v>
      </c>
      <c r="K13" s="55">
        <v>9.9372347380296683E-3</v>
      </c>
    </row>
    <row r="14" spans="1:18" ht="13.9" customHeight="1">
      <c r="F14" s="54" t="s">
        <v>267</v>
      </c>
      <c r="G14" s="54" t="s">
        <v>3</v>
      </c>
      <c r="H14" s="54" t="s">
        <v>104</v>
      </c>
      <c r="I14" s="54" t="s">
        <v>45</v>
      </c>
      <c r="J14" s="55">
        <v>2.1328528162499999E-2</v>
      </c>
      <c r="K14" s="55">
        <v>9.9372347380296648E-3</v>
      </c>
    </row>
    <row r="15" spans="1:18" ht="13.9" customHeight="1">
      <c r="F15" s="54" t="s">
        <v>268</v>
      </c>
      <c r="G15" s="54" t="s">
        <v>3</v>
      </c>
      <c r="H15" s="54" t="s">
        <v>104</v>
      </c>
      <c r="I15" s="54" t="s">
        <v>34</v>
      </c>
      <c r="J15" s="53">
        <v>2.052E-2</v>
      </c>
      <c r="K15" s="53">
        <v>2.052E-2</v>
      </c>
    </row>
    <row r="16" spans="1:18" ht="13.9" customHeight="1">
      <c r="F16" s="54" t="s">
        <v>268</v>
      </c>
      <c r="G16" s="54" t="s">
        <v>3</v>
      </c>
      <c r="H16" s="54" t="s">
        <v>104</v>
      </c>
      <c r="I16" s="54" t="s">
        <v>35</v>
      </c>
      <c r="J16" s="53">
        <v>2.052E-2</v>
      </c>
      <c r="K16" s="53">
        <v>2.052E-2</v>
      </c>
    </row>
    <row r="17" spans="1:11" ht="13.9" customHeight="1">
      <c r="F17" s="54" t="s">
        <v>268</v>
      </c>
      <c r="G17" s="54" t="s">
        <v>3</v>
      </c>
      <c r="H17" s="54" t="s">
        <v>104</v>
      </c>
      <c r="I17" s="54" t="s">
        <v>36</v>
      </c>
      <c r="J17" s="53">
        <v>2.0519999999999997E-2</v>
      </c>
      <c r="K17" s="53">
        <v>2.052E-2</v>
      </c>
    </row>
    <row r="18" spans="1:11" ht="13.9" customHeight="1">
      <c r="F18" s="54" t="s">
        <v>268</v>
      </c>
      <c r="G18" s="54" t="s">
        <v>3</v>
      </c>
      <c r="H18" s="54" t="s">
        <v>104</v>
      </c>
      <c r="I18" s="54" t="s">
        <v>37</v>
      </c>
      <c r="J18" s="53">
        <v>2.052E-2</v>
      </c>
      <c r="K18" s="53">
        <v>2.052E-2</v>
      </c>
    </row>
    <row r="19" spans="1:11" ht="13.9" customHeight="1">
      <c r="F19" s="54" t="s">
        <v>268</v>
      </c>
      <c r="G19" s="54" t="s">
        <v>3</v>
      </c>
      <c r="H19" s="54" t="s">
        <v>104</v>
      </c>
      <c r="I19" s="54" t="s">
        <v>38</v>
      </c>
      <c r="J19" s="53">
        <v>2.052E-2</v>
      </c>
      <c r="K19" s="53">
        <v>2.0520000000000004E-2</v>
      </c>
    </row>
    <row r="20" spans="1:11" ht="13.9" customHeight="1">
      <c r="F20" s="54" t="s">
        <v>268</v>
      </c>
      <c r="G20" s="54" t="s">
        <v>3</v>
      </c>
      <c r="H20" s="54" t="s">
        <v>104</v>
      </c>
      <c r="I20" s="54" t="s">
        <v>39</v>
      </c>
      <c r="J20" s="53">
        <v>2.0519999999999997E-2</v>
      </c>
      <c r="K20" s="53">
        <v>2.052E-2</v>
      </c>
    </row>
    <row r="21" spans="1:11" ht="13.9" customHeight="1">
      <c r="F21" s="54" t="s">
        <v>268</v>
      </c>
      <c r="G21" s="54" t="s">
        <v>3</v>
      </c>
      <c r="H21" s="54" t="s">
        <v>104</v>
      </c>
      <c r="I21" s="54" t="s">
        <v>40</v>
      </c>
      <c r="J21" s="53">
        <v>2.0519999999999997E-2</v>
      </c>
      <c r="K21" s="53">
        <v>2.052E-2</v>
      </c>
    </row>
    <row r="22" spans="1:11" ht="13.9" customHeight="1">
      <c r="F22" s="54" t="s">
        <v>268</v>
      </c>
      <c r="G22" s="54" t="s">
        <v>3</v>
      </c>
      <c r="H22" s="54" t="s">
        <v>104</v>
      </c>
      <c r="I22" s="54" t="s">
        <v>41</v>
      </c>
      <c r="J22" s="53">
        <v>2.0520000000000004E-2</v>
      </c>
      <c r="K22" s="53">
        <v>2.0520000000000004E-2</v>
      </c>
    </row>
    <row r="23" spans="1:11" ht="13.9" customHeight="1">
      <c r="F23" s="54" t="s">
        <v>268</v>
      </c>
      <c r="G23" s="54" t="s">
        <v>3</v>
      </c>
      <c r="H23" s="54" t="s">
        <v>104</v>
      </c>
      <c r="I23" s="54" t="s">
        <v>42</v>
      </c>
      <c r="J23" s="53">
        <v>2.052E-2</v>
      </c>
      <c r="K23" s="53">
        <v>2.052E-2</v>
      </c>
    </row>
    <row r="24" spans="1:11" ht="13.9" customHeight="1">
      <c r="F24" s="54" t="s">
        <v>268</v>
      </c>
      <c r="G24" s="54" t="s">
        <v>3</v>
      </c>
      <c r="H24" s="54" t="s">
        <v>104</v>
      </c>
      <c r="I24" s="54" t="s">
        <v>43</v>
      </c>
      <c r="J24" s="53">
        <v>2.0520000000000004E-2</v>
      </c>
      <c r="K24" s="53">
        <v>2.052E-2</v>
      </c>
    </row>
    <row r="25" spans="1:11" ht="13.9" customHeight="1">
      <c r="F25" s="54" t="s">
        <v>268</v>
      </c>
      <c r="G25" s="54" t="s">
        <v>3</v>
      </c>
      <c r="H25" s="54" t="s">
        <v>104</v>
      </c>
      <c r="I25" s="54" t="s">
        <v>44</v>
      </c>
      <c r="J25" s="53">
        <v>2.052E-2</v>
      </c>
      <c r="K25" s="53">
        <v>2.0520000000000004E-2</v>
      </c>
    </row>
    <row r="26" spans="1:11" ht="13.9" customHeight="1">
      <c r="F26" s="54" t="s">
        <v>268</v>
      </c>
      <c r="G26" s="54" t="s">
        <v>3</v>
      </c>
      <c r="H26" s="54" t="s">
        <v>104</v>
      </c>
      <c r="I26" s="54" t="s">
        <v>236</v>
      </c>
      <c r="J26" s="53">
        <v>2.052E-2</v>
      </c>
      <c r="K26" s="53">
        <v>2.0520000000000004E-2</v>
      </c>
    </row>
    <row r="27" spans="1:11" ht="13.9" customHeight="1">
      <c r="F27" s="54" t="s">
        <v>268</v>
      </c>
      <c r="G27" s="54" t="s">
        <v>3</v>
      </c>
      <c r="H27" s="54" t="s">
        <v>104</v>
      </c>
      <c r="I27" s="54" t="s">
        <v>45</v>
      </c>
      <c r="J27" s="53">
        <v>2.052E-2</v>
      </c>
      <c r="K27" s="53">
        <v>2.052E-2</v>
      </c>
    </row>
    <row r="28" spans="1:11" ht="13.9" customHeight="1">
      <c r="F28" s="54" t="s">
        <v>269</v>
      </c>
      <c r="G28" s="54" t="s">
        <v>3</v>
      </c>
      <c r="H28" s="54" t="s">
        <v>104</v>
      </c>
      <c r="I28" s="54" t="s">
        <v>34</v>
      </c>
      <c r="J28" s="55">
        <v>1.4395956497584154E-2</v>
      </c>
      <c r="K28" s="55">
        <v>1.1532644320524468E-2</v>
      </c>
    </row>
    <row r="29" spans="1:11" ht="13.9" customHeight="1">
      <c r="F29" s="54" t="s">
        <v>269</v>
      </c>
      <c r="G29" s="54" t="s">
        <v>3</v>
      </c>
      <c r="H29" s="54" t="s">
        <v>104</v>
      </c>
      <c r="I29" s="54" t="s">
        <v>35</v>
      </c>
      <c r="J29" s="55">
        <v>2.1593934746376227E-2</v>
      </c>
      <c r="K29" s="55">
        <v>1.7298966480786694E-2</v>
      </c>
    </row>
    <row r="30" spans="1:11" ht="13.9" customHeight="1">
      <c r="A30" s="2"/>
      <c r="B30" s="2"/>
      <c r="C30" s="2"/>
      <c r="D30" s="2"/>
      <c r="E30" s="2"/>
      <c r="F30" s="147" t="s">
        <v>269</v>
      </c>
      <c r="G30" s="54" t="s">
        <v>3</v>
      </c>
      <c r="H30" s="54" t="s">
        <v>104</v>
      </c>
      <c r="I30" s="54" t="s">
        <v>36</v>
      </c>
      <c r="J30" s="55">
        <v>2.1593934746376227E-2</v>
      </c>
      <c r="K30" s="55">
        <v>1.7298966480786694E-2</v>
      </c>
    </row>
    <row r="31" spans="1:11" ht="13.9" customHeight="1">
      <c r="A31" s="2"/>
      <c r="B31" s="2"/>
      <c r="C31" s="2"/>
      <c r="D31" s="2"/>
      <c r="E31" s="2"/>
      <c r="F31" s="147" t="s">
        <v>269</v>
      </c>
      <c r="G31" s="54" t="s">
        <v>3</v>
      </c>
      <c r="H31" s="54" t="s">
        <v>104</v>
      </c>
      <c r="I31" s="54" t="s">
        <v>37</v>
      </c>
      <c r="J31" s="55">
        <v>2.997746235379288E-2</v>
      </c>
      <c r="K31" s="55">
        <v>2.4015035820386235E-2</v>
      </c>
    </row>
    <row r="32" spans="1:11" ht="13.9" customHeight="1">
      <c r="A32" s="148"/>
      <c r="B32" s="148"/>
      <c r="C32" s="148"/>
      <c r="D32" s="148"/>
      <c r="E32" s="148"/>
      <c r="F32" s="147" t="s">
        <v>269</v>
      </c>
      <c r="G32" s="54" t="s">
        <v>3</v>
      </c>
      <c r="H32" s="54" t="s">
        <v>104</v>
      </c>
      <c r="I32" s="54" t="s">
        <v>38</v>
      </c>
      <c r="J32" s="55">
        <v>2.9977462353792884E-2</v>
      </c>
      <c r="K32" s="55">
        <v>2.4015035820386242E-2</v>
      </c>
    </row>
    <row r="33" spans="1:11" ht="13.9" customHeight="1">
      <c r="A33" s="149"/>
      <c r="B33" s="150"/>
      <c r="C33" s="150"/>
      <c r="D33" s="150"/>
      <c r="E33" s="150"/>
      <c r="F33" s="147" t="s">
        <v>269</v>
      </c>
      <c r="G33" s="54" t="s">
        <v>3</v>
      </c>
      <c r="H33" s="54" t="s">
        <v>104</v>
      </c>
      <c r="I33" s="54" t="s">
        <v>39</v>
      </c>
      <c r="J33" s="55">
        <v>2.9977462353792877E-2</v>
      </c>
      <c r="K33" s="55">
        <v>2.4015035820386239E-2</v>
      </c>
    </row>
    <row r="34" spans="1:11" ht="13.9" customHeight="1">
      <c r="A34" s="149"/>
      <c r="B34" s="150"/>
      <c r="C34" s="150"/>
      <c r="D34" s="150"/>
      <c r="E34" s="150"/>
      <c r="F34" s="147" t="s">
        <v>269</v>
      </c>
      <c r="G34" s="54" t="s">
        <v>3</v>
      </c>
      <c r="H34" s="54" t="s">
        <v>104</v>
      </c>
      <c r="I34" s="54" t="s">
        <v>40</v>
      </c>
      <c r="J34" s="55">
        <v>2.997746235379288E-2</v>
      </c>
      <c r="K34" s="55">
        <v>2.4015035820386239E-2</v>
      </c>
    </row>
    <row r="35" spans="1:11" ht="13.9" customHeight="1">
      <c r="A35" s="2"/>
      <c r="B35" s="2"/>
      <c r="C35" s="2"/>
      <c r="D35" s="2"/>
      <c r="E35" s="2"/>
      <c r="F35" s="147" t="s">
        <v>269</v>
      </c>
      <c r="G35" s="54" t="s">
        <v>3</v>
      </c>
      <c r="H35" s="54" t="s">
        <v>104</v>
      </c>
      <c r="I35" s="54" t="s">
        <v>41</v>
      </c>
      <c r="J35" s="55">
        <v>3.5989891243960369E-2</v>
      </c>
      <c r="K35" s="55">
        <v>2.8831610801311153E-2</v>
      </c>
    </row>
    <row r="36" spans="1:11" ht="13.9" customHeight="1">
      <c r="A36" s="2"/>
      <c r="B36" s="2"/>
      <c r="C36" s="2"/>
      <c r="D36" s="2"/>
      <c r="E36" s="2"/>
      <c r="F36" s="147" t="s">
        <v>269</v>
      </c>
      <c r="G36" s="54" t="s">
        <v>3</v>
      </c>
      <c r="H36" s="54" t="s">
        <v>104</v>
      </c>
      <c r="I36" s="54" t="s">
        <v>42</v>
      </c>
      <c r="J36" s="55">
        <v>3.1929946115713904E-2</v>
      </c>
      <c r="K36" s="55">
        <v>2.4548066530880944E-2</v>
      </c>
    </row>
    <row r="37" spans="1:11" ht="13.9" customHeight="1">
      <c r="A37" s="2"/>
      <c r="B37" s="2"/>
      <c r="C37" s="2"/>
      <c r="D37" s="2"/>
      <c r="E37" s="2"/>
      <c r="F37" s="147" t="s">
        <v>269</v>
      </c>
      <c r="G37" s="54" t="s">
        <v>3</v>
      </c>
      <c r="H37" s="54" t="s">
        <v>104</v>
      </c>
      <c r="I37" s="54" t="s">
        <v>43</v>
      </c>
      <c r="J37" s="55">
        <v>3.8333974856436186E-2</v>
      </c>
      <c r="K37" s="55">
        <v>2.9471548801198885E-2</v>
      </c>
    </row>
    <row r="38" spans="1:11" ht="13.9" customHeight="1">
      <c r="A38" s="2"/>
      <c r="B38" s="2"/>
      <c r="C38" s="2"/>
      <c r="D38" s="2"/>
      <c r="E38" s="2"/>
      <c r="F38" s="147" t="s">
        <v>269</v>
      </c>
      <c r="G38" s="54" t="s">
        <v>3</v>
      </c>
      <c r="H38" s="54" t="s">
        <v>104</v>
      </c>
      <c r="I38" s="54" t="s">
        <v>44</v>
      </c>
      <c r="J38" s="55">
        <v>3.8333974856436165E-2</v>
      </c>
      <c r="K38" s="55">
        <v>2.9471548801198875E-2</v>
      </c>
    </row>
    <row r="39" spans="1:11" ht="13.9" customHeight="1">
      <c r="A39" s="2"/>
      <c r="B39" s="2"/>
      <c r="C39" s="2"/>
      <c r="D39" s="2"/>
      <c r="E39" s="2"/>
      <c r="F39" s="147" t="s">
        <v>269</v>
      </c>
      <c r="G39" s="54" t="s">
        <v>3</v>
      </c>
      <c r="H39" s="54" t="s">
        <v>104</v>
      </c>
      <c r="I39" s="54" t="s">
        <v>236</v>
      </c>
      <c r="J39" s="55">
        <v>3.8333974856436179E-2</v>
      </c>
      <c r="K39" s="55">
        <v>2.9471548801198878E-2</v>
      </c>
    </row>
    <row r="40" spans="1:11" ht="13.9" customHeight="1">
      <c r="A40" s="2"/>
      <c r="B40" s="2"/>
      <c r="C40" s="2"/>
      <c r="D40" s="2"/>
      <c r="E40" s="2"/>
      <c r="F40" s="147" t="s">
        <v>269</v>
      </c>
      <c r="G40" s="54" t="s">
        <v>3</v>
      </c>
      <c r="H40" s="54" t="s">
        <v>104</v>
      </c>
      <c r="I40" s="54" t="s">
        <v>45</v>
      </c>
      <c r="J40" s="55">
        <v>3.8333974856436172E-2</v>
      </c>
      <c r="K40" s="55">
        <v>2.9471548801198875E-2</v>
      </c>
    </row>
    <row r="41" spans="1:11" ht="13.9" customHeight="1">
      <c r="A41" s="2"/>
      <c r="B41" s="2"/>
      <c r="C41" s="2"/>
      <c r="D41" s="2"/>
      <c r="E41" s="2"/>
    </row>
    <row r="42" spans="1:11" ht="13.9" customHeight="1">
      <c r="A42" s="2"/>
      <c r="B42" s="2"/>
      <c r="C42" s="2"/>
      <c r="D42" s="2"/>
      <c r="E42" s="2"/>
    </row>
    <row r="43" spans="1:11" ht="13.9" customHeight="1">
      <c r="A43" s="2"/>
      <c r="B43" s="2"/>
      <c r="C43" s="2"/>
      <c r="D43" s="2"/>
      <c r="E43" s="2"/>
    </row>
    <row r="44" spans="1:11" ht="13.9" customHeight="1">
      <c r="A44" s="2"/>
      <c r="B44" s="2"/>
      <c r="C44" s="2"/>
      <c r="D44" s="2"/>
      <c r="E44" s="2"/>
    </row>
    <row r="45" spans="1:11" ht="13.9" customHeight="1">
      <c r="A45" s="2"/>
      <c r="B45" s="2"/>
      <c r="C45" s="2"/>
      <c r="D45" s="2"/>
      <c r="E45" s="2"/>
    </row>
    <row r="46" spans="1:11" ht="13.9" customHeight="1">
      <c r="A46" s="148"/>
      <c r="B46" s="148"/>
      <c r="C46" s="148"/>
      <c r="D46" s="148"/>
      <c r="E46" s="148"/>
    </row>
    <row r="47" spans="1:11" ht="13.9" customHeight="1">
      <c r="A47" s="149"/>
      <c r="B47" s="151"/>
      <c r="C47" s="152"/>
      <c r="D47" s="152"/>
      <c r="E47" s="150"/>
    </row>
    <row r="48" spans="1:11" ht="13.9" customHeight="1">
      <c r="A48" s="149"/>
      <c r="B48" s="151"/>
      <c r="C48" s="152"/>
      <c r="D48" s="152"/>
      <c r="E48" s="150"/>
    </row>
    <row r="49" spans="1:5" ht="13.9" customHeight="1">
      <c r="A49" s="149"/>
      <c r="B49" s="151"/>
      <c r="C49" s="152"/>
      <c r="D49" s="152"/>
      <c r="E49" s="150"/>
    </row>
    <row r="50" spans="1:5" ht="13.9" customHeight="1">
      <c r="A50" s="149"/>
      <c r="B50" s="151"/>
      <c r="C50" s="152"/>
      <c r="D50" s="152"/>
      <c r="E50" s="150"/>
    </row>
    <row r="51" spans="1:5" ht="13.9" customHeight="1">
      <c r="A51" s="149"/>
      <c r="B51" s="151"/>
      <c r="C51" s="152"/>
      <c r="D51" s="152"/>
      <c r="E51" s="150"/>
    </row>
    <row r="52" spans="1:5" ht="13.9" customHeight="1">
      <c r="A52" s="149"/>
      <c r="B52" s="151"/>
      <c r="C52" s="152"/>
      <c r="D52" s="152"/>
      <c r="E52" s="150"/>
    </row>
    <row r="53" spans="1:5" ht="13.9" customHeight="1">
      <c r="A53" s="2"/>
      <c r="B53" s="2"/>
      <c r="C53" s="2"/>
      <c r="D53" s="2"/>
      <c r="E53" s="2"/>
    </row>
    <row r="54" spans="1:5" ht="13.9" customHeight="1">
      <c r="A54" s="2"/>
      <c r="B54" s="2"/>
      <c r="C54" s="3"/>
      <c r="D54" s="2"/>
      <c r="E54" s="2"/>
    </row>
    <row r="55" spans="1:5" ht="13.9" customHeight="1">
      <c r="A55" s="2"/>
      <c r="B55" s="2"/>
      <c r="C55" s="3"/>
      <c r="D55" s="2"/>
      <c r="E55" s="2"/>
    </row>
    <row r="56" spans="1:5" ht="13.9" customHeight="1">
      <c r="A56" s="2"/>
      <c r="B56" s="2"/>
      <c r="C56" s="2"/>
      <c r="D56" s="2"/>
      <c r="E56" s="2"/>
    </row>
    <row r="57" spans="1:5" ht="13.9" customHeight="1">
      <c r="A57" s="2"/>
      <c r="B57" s="2"/>
      <c r="C57" s="2"/>
      <c r="D57" s="2"/>
      <c r="E57" s="2"/>
    </row>
    <row r="58" spans="1:5" ht="13.9" customHeight="1">
      <c r="A58" s="2"/>
      <c r="B58" s="2"/>
      <c r="C58" s="2"/>
      <c r="D58" s="2"/>
      <c r="E58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zoomScale="70" zoomScaleNormal="70" workbookViewId="0"/>
  </sheetViews>
  <sheetFormatPr defaultColWidth="8.85546875" defaultRowHeight="13.5" customHeight="1"/>
  <cols>
    <col min="1" max="1" width="27.42578125" style="17" customWidth="1"/>
    <col min="2" max="2" width="19.5703125" style="17" customWidth="1"/>
    <col min="3" max="3" width="16.140625" style="17" bestFit="1" customWidth="1"/>
    <col min="4" max="4" width="21" style="17" customWidth="1"/>
    <col min="5" max="5" width="14.7109375" style="17" bestFit="1" customWidth="1"/>
    <col min="6" max="9" width="11" style="17" customWidth="1"/>
    <col min="10" max="10" width="12.85546875" style="17" customWidth="1"/>
    <col min="11" max="13" width="11" style="17" customWidth="1"/>
    <col min="14" max="14" width="14.7109375" style="17" customWidth="1"/>
    <col min="15" max="15" width="12.5703125" style="17" customWidth="1"/>
    <col min="16" max="16" width="12.7109375" style="17" customWidth="1"/>
    <col min="17" max="17" width="13.140625" style="17" customWidth="1"/>
    <col min="18" max="18" width="12.5703125" style="17" customWidth="1"/>
    <col min="19" max="19" width="10" style="17" customWidth="1"/>
    <col min="20" max="20" width="12.5703125" style="17" customWidth="1"/>
    <col min="21" max="21" width="19.28515625" style="17" bestFit="1" customWidth="1"/>
    <col min="22" max="22" width="8.85546875" style="17"/>
    <col min="23" max="23" width="11.140625" style="17" bestFit="1" customWidth="1"/>
    <col min="24" max="16384" width="8.85546875" style="17"/>
  </cols>
  <sheetData>
    <row r="1" spans="1:23" s="36" customFormat="1" ht="13.5" customHeight="1">
      <c r="A1" s="36" t="s">
        <v>179</v>
      </c>
      <c r="C1" s="11" t="s">
        <v>131</v>
      </c>
      <c r="D1" s="10" t="s">
        <v>214</v>
      </c>
      <c r="F1" s="36" t="s">
        <v>48</v>
      </c>
      <c r="G1" s="36" t="s">
        <v>29</v>
      </c>
      <c r="H1" s="36" t="s">
        <v>28</v>
      </c>
      <c r="I1" s="36" t="s">
        <v>31</v>
      </c>
      <c r="J1" s="36" t="s">
        <v>49</v>
      </c>
      <c r="K1" s="36" t="s">
        <v>32</v>
      </c>
      <c r="L1" s="36" t="s">
        <v>30</v>
      </c>
      <c r="M1" s="36" t="s">
        <v>50</v>
      </c>
    </row>
    <row r="2" spans="1:23" s="36" customFormat="1" ht="13.5" customHeight="1">
      <c r="A2" s="37"/>
      <c r="B2" s="37"/>
      <c r="C2" s="37"/>
      <c r="D2" s="153" t="s">
        <v>127</v>
      </c>
      <c r="E2" s="37" t="s">
        <v>114</v>
      </c>
      <c r="F2" s="37" t="s">
        <v>26</v>
      </c>
      <c r="G2" s="37" t="s">
        <v>26</v>
      </c>
      <c r="H2" s="37" t="s">
        <v>26</v>
      </c>
      <c r="I2" s="37" t="s">
        <v>26</v>
      </c>
      <c r="J2" s="37" t="s">
        <v>26</v>
      </c>
      <c r="K2" s="37" t="s">
        <v>26</v>
      </c>
      <c r="L2" s="37" t="s">
        <v>26</v>
      </c>
      <c r="M2" s="37" t="s">
        <v>26</v>
      </c>
    </row>
    <row r="3" spans="1:23" ht="13.5" customHeight="1">
      <c r="A3" s="17" t="s">
        <v>219</v>
      </c>
      <c r="B3" s="30" t="s">
        <v>24</v>
      </c>
      <c r="C3" s="17" t="s">
        <v>3</v>
      </c>
      <c r="D3" s="18">
        <f>+SUM(I13:I15,I18:I19)*1000/SUM($E$13:$E$15,$E$18:$E$19)</f>
        <v>24.622857821545772</v>
      </c>
      <c r="E3" s="41">
        <f>+SUM(J13:J15,J18:J19)*1000/SUM($E$13:$E$15,$E$18:$E$19)</f>
        <v>1051.3960289800043</v>
      </c>
      <c r="F3" s="41">
        <f>+SUM(S13:S15,S18:S19)*1000000/SUM($E$13:$E$15,$E$18:$E$19)</f>
        <v>17.378890708488608</v>
      </c>
      <c r="G3" s="41">
        <f>+SUM(M13:M15,M18:M19)*1000000/SUM($E$13:$E$15,$E$18:$E$19)</f>
        <v>1235.3617168254943</v>
      </c>
      <c r="H3" s="41">
        <f>+SUM(L13:L15,L18:L19)*1000000/SUM($E$13:$E$15,$E$18:$E$19)</f>
        <v>17.681120518712653</v>
      </c>
      <c r="I3" s="41">
        <f>+SUM(P13:P15,P18:P19)*1000000/SUM($E$13:$E$15,$E$18:$E$19)</f>
        <v>125.01580296352182</v>
      </c>
      <c r="J3" s="41">
        <f>+SUM(T13:T15,T18:T19)*1000000/SUM($E$13:$E$15,$E$18:$E$19)</f>
        <v>41.938901114052015</v>
      </c>
      <c r="K3" s="41">
        <f>+SUM(Q13:Q15,Q18:Q19)*1000000000/SUM($E$13:$E$15,$E$18:$E$19)</f>
        <v>77908.445747418329</v>
      </c>
      <c r="L3" s="18">
        <f>+SUM(O13:O15,O18:O19)*1000000/SUM($E$13:$E$15,$E$18:$E$19)</f>
        <v>1.2581670334215604</v>
      </c>
      <c r="M3" s="41">
        <f>+SUM(R13:R15,R18:R19)*1000000/SUM($E$13:$E$15,$E$18:$E$19)</f>
        <v>1.9533310508860489</v>
      </c>
    </row>
    <row r="4" spans="1:23" ht="13.5" customHeight="1">
      <c r="B4" s="30" t="s">
        <v>25</v>
      </c>
      <c r="C4" s="17" t="s">
        <v>3</v>
      </c>
      <c r="D4" s="18">
        <f>+SUM(I16:I17)*1000/SUM($E$16:$E$17)</f>
        <v>72.024884706355863</v>
      </c>
      <c r="E4" s="41">
        <f>+SUM(J16:J17)*1000/SUM($E$16:$E$17)</f>
        <v>3075.4625769613958</v>
      </c>
      <c r="F4" s="41">
        <f>+SUM(S16:S17)*1000000/SUM($E$16:$E$17)</f>
        <v>58.077763273927275</v>
      </c>
      <c r="G4" s="41">
        <f>+SUM(M16:M17)*1000000/SUM($E$16:$E$17)</f>
        <v>2806.1558897229033</v>
      </c>
      <c r="H4" s="41">
        <f>+SUM(L16:L17)*1000000/SUM($E$16:$E$17)</f>
        <v>51.281717910925366</v>
      </c>
      <c r="I4" s="41">
        <f>+SUM(P16:P17)*1000000/SUM($E$16:$E$17)</f>
        <v>126.00695777845775</v>
      </c>
      <c r="J4" s="41">
        <f>+SUM(T16:T17)*1000000/SUM($E$16:$E$17)</f>
        <v>201.37563020851636</v>
      </c>
      <c r="K4" s="41">
        <f>+SUM(Q16:Q17)*1000000000/SUM($E$16:$E$17)</f>
        <v>227891.7769528394</v>
      </c>
      <c r="L4" s="18">
        <f>+SUM(O16:O17)*1000000/SUM($E$16:$E$17)</f>
        <v>6.0412689062554916</v>
      </c>
      <c r="M4" s="41">
        <f>+SUM(R16:R17)*1000000/SUM($E$16:$E$17)</f>
        <v>5.7619907765084699</v>
      </c>
    </row>
    <row r="5" spans="1:23" ht="13.5" customHeight="1">
      <c r="A5" s="35"/>
      <c r="B5" s="35" t="s">
        <v>222</v>
      </c>
      <c r="C5" s="35" t="s">
        <v>223</v>
      </c>
      <c r="D5" s="38">
        <f>+SUM(I22)*1000/SUM($E$22)</f>
        <v>18.334988383377667</v>
      </c>
      <c r="E5" s="48">
        <f>+SUM(J22)*1000/SUM($E$22)</f>
        <v>863.91982566652473</v>
      </c>
      <c r="F5" s="38">
        <f>+SUM(S22)*1000000/SUM($E$22)</f>
        <v>7.604156942577907</v>
      </c>
      <c r="G5" s="48">
        <f>+SUM(M22)*1000000/SUM($E$22)</f>
        <v>179.27982625482622</v>
      </c>
      <c r="H5" s="38">
        <f>+SUM(L22)*1000000/SUM($E$22)</f>
        <v>0.2755022672551064</v>
      </c>
      <c r="I5" s="48">
        <f>+SUM(P22)*1000000/SUM($E$22)</f>
        <v>232.15135135135131</v>
      </c>
      <c r="J5" s="48">
        <f>+SUM(T22)*1000000/SUM($E$22)</f>
        <v>300.33760135135122</v>
      </c>
      <c r="K5" s="48">
        <f>+SUM(Q22)*1000000000/SUM($E$22)</f>
        <v>51105.808896298789</v>
      </c>
      <c r="L5" s="38">
        <f>+SUM(O22)*1000000/SUM($E$22)</f>
        <v>197.42198838149181</v>
      </c>
      <c r="M5" s="38">
        <f>+SUM(R22)*1000000/SUM($E$22)</f>
        <v>3.1746778092746548</v>
      </c>
    </row>
    <row r="7" spans="1:23" ht="13.5" customHeight="1">
      <c r="A7" s="51" t="s">
        <v>232</v>
      </c>
    </row>
    <row r="8" spans="1:23" ht="13.5" customHeight="1">
      <c r="A8" s="17" t="s">
        <v>235</v>
      </c>
    </row>
    <row r="9" spans="1:23" ht="13.5" customHeight="1">
      <c r="A9" s="17" t="s">
        <v>234</v>
      </c>
    </row>
    <row r="11" spans="1:23" ht="13.5" customHeight="1">
      <c r="V11" s="36" t="s">
        <v>226</v>
      </c>
      <c r="W11" s="17" t="s">
        <v>227</v>
      </c>
    </row>
    <row r="12" spans="1:23" ht="13.5" customHeight="1">
      <c r="A12" s="43" t="s">
        <v>0</v>
      </c>
      <c r="B12" s="43" t="s">
        <v>1</v>
      </c>
      <c r="C12" s="43" t="s">
        <v>12</v>
      </c>
      <c r="D12" s="17" t="s">
        <v>11</v>
      </c>
      <c r="E12" s="44" t="s">
        <v>27</v>
      </c>
      <c r="G12" s="43" t="s">
        <v>1</v>
      </c>
      <c r="H12" s="43" t="s">
        <v>0</v>
      </c>
      <c r="I12" s="43" t="s">
        <v>13</v>
      </c>
      <c r="J12" s="43" t="s">
        <v>14</v>
      </c>
      <c r="K12" s="43" t="s">
        <v>15</v>
      </c>
      <c r="L12" s="43" t="s">
        <v>16</v>
      </c>
      <c r="M12" s="43" t="s">
        <v>17</v>
      </c>
      <c r="N12" s="43" t="s">
        <v>18</v>
      </c>
      <c r="O12" s="43" t="s">
        <v>19</v>
      </c>
      <c r="P12" s="43" t="s">
        <v>20</v>
      </c>
      <c r="Q12" s="43" t="s">
        <v>21</v>
      </c>
      <c r="R12" s="43" t="s">
        <v>112</v>
      </c>
      <c r="S12" s="43" t="s">
        <v>22</v>
      </c>
      <c r="T12" s="43" t="s">
        <v>23</v>
      </c>
    </row>
    <row r="13" spans="1:23" ht="13.5" customHeight="1">
      <c r="A13" s="45" t="s">
        <v>2</v>
      </c>
      <c r="B13" s="46">
        <v>2020</v>
      </c>
      <c r="C13" s="46">
        <v>1473</v>
      </c>
      <c r="D13" s="17">
        <v>27.8</v>
      </c>
      <c r="E13" s="17">
        <f t="shared" ref="E13:E19" si="0">2*D13*C13</f>
        <v>81898.8</v>
      </c>
      <c r="G13" s="46">
        <v>2020</v>
      </c>
      <c r="H13" s="45" t="s">
        <v>2</v>
      </c>
      <c r="I13" s="46">
        <v>1506.7230336906459</v>
      </c>
      <c r="J13" s="46">
        <v>64337.073538590579</v>
      </c>
      <c r="K13" s="46">
        <v>6.4337073538590583E-2</v>
      </c>
      <c r="L13" s="46">
        <v>0.15067230336906459</v>
      </c>
      <c r="M13" s="46">
        <v>93.283113242275263</v>
      </c>
      <c r="N13" s="47">
        <v>3.6019693056425566</v>
      </c>
      <c r="O13" s="47">
        <v>0.11140111254564607</v>
      </c>
      <c r="P13" s="46">
        <v>11.882785338202249</v>
      </c>
      <c r="Q13" s="46">
        <v>4.7673771492095618</v>
      </c>
      <c r="R13" s="46">
        <v>0.11633252729824721</v>
      </c>
      <c r="S13" s="46">
        <v>1.1530885856613069</v>
      </c>
      <c r="T13" s="46">
        <v>3.7133704181882026</v>
      </c>
      <c r="V13" s="19">
        <f>+L13/I13*1000/2</f>
        <v>0.05</v>
      </c>
      <c r="W13" s="42">
        <f>+S13/I13*1000</f>
        <v>0.76529565147542178</v>
      </c>
    </row>
    <row r="14" spans="1:23" ht="13.5" customHeight="1">
      <c r="A14" s="45" t="s">
        <v>5</v>
      </c>
      <c r="B14" s="46">
        <v>2020</v>
      </c>
      <c r="C14" s="46">
        <v>1018</v>
      </c>
      <c r="D14" s="17">
        <v>33.9</v>
      </c>
      <c r="E14" s="17">
        <f t="shared" si="0"/>
        <v>69020.399999999994</v>
      </c>
      <c r="G14" s="46">
        <v>2020</v>
      </c>
      <c r="H14" s="45" t="s">
        <v>5</v>
      </c>
      <c r="I14" s="46">
        <v>2144.560584255375</v>
      </c>
      <c r="J14" s="46">
        <v>91572.736947704514</v>
      </c>
      <c r="K14" s="46">
        <v>9.1572736947704514E-2</v>
      </c>
      <c r="L14" s="46">
        <v>4.28912116851075</v>
      </c>
      <c r="M14" s="46">
        <v>128.94097071428564</v>
      </c>
      <c r="N14" s="47">
        <v>5.3061163100000002</v>
      </c>
      <c r="O14" s="47">
        <v>0.16410669</v>
      </c>
      <c r="P14" s="46">
        <v>17.504713600000002</v>
      </c>
      <c r="Q14" s="46">
        <v>6.7855398078249038</v>
      </c>
      <c r="R14" s="46">
        <v>0.17067095760000001</v>
      </c>
      <c r="S14" s="46">
        <v>2.0158201993509173</v>
      </c>
      <c r="T14" s="46">
        <v>5.4702229999999998</v>
      </c>
      <c r="V14" s="19">
        <f t="shared" ref="V14:V19" si="1">+L14/I14*1000/2</f>
        <v>1</v>
      </c>
      <c r="W14" s="42">
        <f t="shared" ref="W14:W19" si="2">+S14/I14*1000</f>
        <v>0.93996887481303848</v>
      </c>
    </row>
    <row r="15" spans="1:23" ht="13.5" customHeight="1">
      <c r="A15" s="45" t="s">
        <v>6</v>
      </c>
      <c r="B15" s="46">
        <v>2020</v>
      </c>
      <c r="C15" s="46">
        <v>382</v>
      </c>
      <c r="D15" s="17">
        <v>160</v>
      </c>
      <c r="E15" s="17">
        <f t="shared" si="0"/>
        <v>122240</v>
      </c>
      <c r="G15" s="46">
        <v>2020</v>
      </c>
      <c r="H15" s="45" t="s">
        <v>6</v>
      </c>
      <c r="I15" s="46">
        <v>6048.5086468335885</v>
      </c>
      <c r="J15" s="46">
        <v>258271.31921979424</v>
      </c>
      <c r="K15" s="46">
        <v>0.25827131921979424</v>
      </c>
      <c r="L15" s="46">
        <v>0.12097017293667177</v>
      </c>
      <c r="M15" s="46">
        <v>272.22730956275706</v>
      </c>
      <c r="N15" s="47">
        <v>3.4264043279162983</v>
      </c>
      <c r="O15" s="47">
        <v>0.10597126787369994</v>
      </c>
      <c r="P15" s="46">
        <v>5.718578493552557</v>
      </c>
      <c r="Q15" s="46">
        <v>19.137904754186753</v>
      </c>
      <c r="R15" s="46">
        <v>0.48388069174668707</v>
      </c>
      <c r="S15" s="46">
        <v>3.0661035238660954</v>
      </c>
      <c r="T15" s="46">
        <v>3.5323755957899983</v>
      </c>
      <c r="V15" s="19">
        <f t="shared" si="1"/>
        <v>9.9999999999999985E-3</v>
      </c>
      <c r="W15" s="42">
        <f t="shared" si="2"/>
        <v>0.50691892876291234</v>
      </c>
    </row>
    <row r="16" spans="1:23" ht="13.5" customHeight="1">
      <c r="A16" s="45" t="s">
        <v>7</v>
      </c>
      <c r="B16" s="46">
        <v>2020</v>
      </c>
      <c r="C16" s="46">
        <v>72</v>
      </c>
      <c r="D16" s="17">
        <v>54</v>
      </c>
      <c r="E16" s="17">
        <f t="shared" si="0"/>
        <v>7776</v>
      </c>
      <c r="G16" s="46">
        <v>2020</v>
      </c>
      <c r="H16" s="45" t="s">
        <v>7</v>
      </c>
      <c r="I16" s="46">
        <v>517.54318344502872</v>
      </c>
      <c r="J16" s="46">
        <v>22099.093933102733</v>
      </c>
      <c r="K16" s="46">
        <v>2.2099093933102734E-2</v>
      </c>
      <c r="L16" s="46">
        <v>0.36849074661286041</v>
      </c>
      <c r="M16" s="46">
        <v>18.053413555013762</v>
      </c>
      <c r="N16" s="47">
        <v>1.3041211782297566</v>
      </c>
      <c r="O16" s="47">
        <v>4.0333644687518246E-2</v>
      </c>
      <c r="P16" s="46">
        <v>0.81599617121075851</v>
      </c>
      <c r="Q16" s="46">
        <v>1.6375428604429123</v>
      </c>
      <c r="R16" s="46">
        <v>4.1403454675602303E-2</v>
      </c>
      <c r="S16" s="46">
        <v>0.41131911590775982</v>
      </c>
      <c r="T16" s="46">
        <v>1.3444548229172748</v>
      </c>
      <c r="V16" s="19">
        <f t="shared" si="1"/>
        <v>0.35599999999999998</v>
      </c>
      <c r="W16" s="42">
        <f t="shared" si="2"/>
        <v>0.7947532284548936</v>
      </c>
    </row>
    <row r="17" spans="1:23" ht="13.5" customHeight="1">
      <c r="A17" s="45" t="s">
        <v>8</v>
      </c>
      <c r="B17" s="46">
        <v>2020</v>
      </c>
      <c r="C17" s="46">
        <v>3501</v>
      </c>
      <c r="D17" s="17">
        <v>72.2</v>
      </c>
      <c r="E17" s="17">
        <f t="shared" si="0"/>
        <v>505544.4</v>
      </c>
      <c r="G17" s="46">
        <v>2020</v>
      </c>
      <c r="H17" s="45" t="s">
        <v>8</v>
      </c>
      <c r="I17" s="46">
        <v>36454.299443975448</v>
      </c>
      <c r="J17" s="46">
        <v>1556598.5862577518</v>
      </c>
      <c r="K17" s="46">
        <v>1.5565985862577518</v>
      </c>
      <c r="L17" s="46">
        <v>25.955461204110517</v>
      </c>
      <c r="M17" s="46">
        <v>1422.4036502199028</v>
      </c>
      <c r="N17" s="47">
        <v>98.964991299191325</v>
      </c>
      <c r="O17" s="47">
        <v>3.0607729267791131</v>
      </c>
      <c r="P17" s="46">
        <v>63.865945798410294</v>
      </c>
      <c r="Q17" s="46">
        <v>115.3439552416994</v>
      </c>
      <c r="R17" s="46">
        <v>2.9163439555180362</v>
      </c>
      <c r="S17" s="46">
        <v>29.401181558969899</v>
      </c>
      <c r="T17" s="46">
        <v>102.02576422597043</v>
      </c>
      <c r="V17" s="19">
        <f t="shared" si="1"/>
        <v>0.35599999999999998</v>
      </c>
      <c r="W17" s="42">
        <f t="shared" si="2"/>
        <v>0.80652164511225666</v>
      </c>
    </row>
    <row r="18" spans="1:23" ht="13.5" customHeight="1">
      <c r="A18" s="45" t="s">
        <v>9</v>
      </c>
      <c r="B18" s="46">
        <v>2020</v>
      </c>
      <c r="C18" s="46">
        <v>3692</v>
      </c>
      <c r="D18" s="17">
        <v>24.1</v>
      </c>
      <c r="E18" s="17">
        <f t="shared" si="0"/>
        <v>177954.40000000002</v>
      </c>
      <c r="G18" s="46">
        <v>2020</v>
      </c>
      <c r="H18" s="45" t="s">
        <v>9</v>
      </c>
      <c r="I18" s="46">
        <v>2287.7012839677363</v>
      </c>
      <c r="J18" s="46">
        <v>97684.844825422348</v>
      </c>
      <c r="K18" s="46">
        <v>9.7684844825422348E-2</v>
      </c>
      <c r="L18" s="46">
        <v>0.22877012839677363</v>
      </c>
      <c r="M18" s="46">
        <v>136.87259299999999</v>
      </c>
      <c r="N18" s="47">
        <v>5.57061882</v>
      </c>
      <c r="O18" s="47">
        <v>0.17228717999999998</v>
      </c>
      <c r="P18" s="46">
        <v>18.3772992</v>
      </c>
      <c r="Q18" s="46">
        <v>7.2384470015637961</v>
      </c>
      <c r="R18" s="46">
        <v>0.18009753216000002</v>
      </c>
      <c r="S18" s="46">
        <v>1.7824710192972497</v>
      </c>
      <c r="T18" s="46">
        <v>5.7429059999999996</v>
      </c>
      <c r="V18" s="19">
        <f t="shared" si="1"/>
        <v>0.05</v>
      </c>
      <c r="W18" s="42">
        <f t="shared" si="2"/>
        <v>0.77915374344930788</v>
      </c>
    </row>
    <row r="19" spans="1:23" ht="13.5" customHeight="1">
      <c r="A19" s="45" t="s">
        <v>10</v>
      </c>
      <c r="B19" s="46">
        <v>2020</v>
      </c>
      <c r="C19" s="46">
        <v>6027</v>
      </c>
      <c r="D19" s="17">
        <v>13</v>
      </c>
      <c r="E19" s="17">
        <f t="shared" si="0"/>
        <v>156702</v>
      </c>
      <c r="G19" s="46">
        <v>2020</v>
      </c>
      <c r="H19" s="45" t="s">
        <v>10</v>
      </c>
      <c r="I19" s="46">
        <v>2978.6635517701925</v>
      </c>
      <c r="J19" s="46">
        <v>127188.93366058724</v>
      </c>
      <c r="K19" s="46">
        <v>0.12718893366058723</v>
      </c>
      <c r="L19" s="46">
        <v>5.9573271035403854</v>
      </c>
      <c r="M19" s="46">
        <v>119.54813661</v>
      </c>
      <c r="N19" s="47">
        <v>6.8212760300999999</v>
      </c>
      <c r="O19" s="47">
        <v>0.21096729989999999</v>
      </c>
      <c r="P19" s="46">
        <v>22.503178656000003</v>
      </c>
      <c r="Q19" s="46">
        <v>9.4246999842495143</v>
      </c>
      <c r="R19" s="46">
        <v>0.23628337588800002</v>
      </c>
      <c r="S19" s="46">
        <v>2.5456775551388628</v>
      </c>
      <c r="T19" s="46">
        <v>7.03224333</v>
      </c>
      <c r="V19" s="19">
        <f t="shared" si="1"/>
        <v>1</v>
      </c>
      <c r="W19" s="42">
        <f t="shared" si="2"/>
        <v>0.85463749459921046</v>
      </c>
    </row>
    <row r="20" spans="1:23" ht="13.5" customHeight="1">
      <c r="N20" s="42"/>
      <c r="O20" s="42"/>
    </row>
    <row r="21" spans="1:23" ht="13.5" customHeight="1">
      <c r="N21" s="42"/>
      <c r="O21" s="42"/>
    </row>
    <row r="22" spans="1:23" ht="13.5" customHeight="1">
      <c r="A22" s="45" t="s">
        <v>4</v>
      </c>
      <c r="B22" s="46">
        <v>2020</v>
      </c>
      <c r="C22" s="46">
        <v>2392</v>
      </c>
      <c r="D22" s="17">
        <v>22.2</v>
      </c>
      <c r="E22" s="17">
        <f t="shared" ref="E22" si="3">2*D22*C22</f>
        <v>106204.8</v>
      </c>
      <c r="G22" s="46">
        <v>2020</v>
      </c>
      <c r="H22" s="45" t="s">
        <v>4</v>
      </c>
      <c r="I22" s="46">
        <v>1947.2637742589486</v>
      </c>
      <c r="J22" s="46">
        <v>91752.43230094813</v>
      </c>
      <c r="K22" s="46">
        <v>9.1752432300948122E-2</v>
      </c>
      <c r="L22" s="46">
        <v>2.9259663193375123E-2</v>
      </c>
      <c r="M22" s="46">
        <v>19.040378091428568</v>
      </c>
      <c r="N22" s="47">
        <v>10.930132092341326</v>
      </c>
      <c r="O22" s="47">
        <v>20.967162791658662</v>
      </c>
      <c r="P22" s="46">
        <v>24.655587839999995</v>
      </c>
      <c r="Q22" s="46">
        <v>5.4276822126696338</v>
      </c>
      <c r="R22" s="46">
        <v>0.3371660217984529</v>
      </c>
      <c r="S22" s="46">
        <v>0.80759796725509814</v>
      </c>
      <c r="T22" s="46">
        <v>31.89729488399999</v>
      </c>
      <c r="U22" s="42"/>
    </row>
  </sheetData>
  <pageMargins left="0.7" right="0.7" top="0.75" bottom="0.75" header="0.3" footer="0.3"/>
  <pageSetup orientation="portrait" horizontalDpi="1200" verticalDpi="12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zoomScale="80" zoomScaleNormal="80" workbookViewId="0"/>
  </sheetViews>
  <sheetFormatPr defaultColWidth="8.7109375" defaultRowHeight="14.25"/>
  <cols>
    <col min="1" max="1" width="22.7109375" style="17" bestFit="1" customWidth="1"/>
    <col min="2" max="2" width="10.85546875" style="17" customWidth="1"/>
    <col min="3" max="3" width="15" style="17" customWidth="1"/>
    <col min="4" max="4" width="14.28515625" style="17" bestFit="1" customWidth="1"/>
    <col min="5" max="5" width="8.7109375" style="17"/>
    <col min="6" max="6" width="12.140625" style="17" customWidth="1"/>
    <col min="7" max="8" width="10.28515625" style="17" bestFit="1" customWidth="1"/>
    <col min="9" max="10" width="9.28515625" style="17" bestFit="1" customWidth="1"/>
    <col min="11" max="11" width="10.42578125" style="17" bestFit="1" customWidth="1"/>
    <col min="12" max="12" width="8.7109375" style="17"/>
    <col min="13" max="13" width="9.7109375" style="17" bestFit="1" customWidth="1"/>
    <col min="14" max="16384" width="8.7109375" style="17"/>
  </cols>
  <sheetData>
    <row r="1" spans="1:17" s="36" customFormat="1">
      <c r="A1" s="36" t="s">
        <v>179</v>
      </c>
      <c r="B1" s="36" t="s">
        <v>224</v>
      </c>
      <c r="C1" s="11" t="s">
        <v>131</v>
      </c>
      <c r="D1" s="10" t="s">
        <v>214</v>
      </c>
      <c r="F1" s="36" t="s">
        <v>48</v>
      </c>
      <c r="G1" s="36" t="s">
        <v>29</v>
      </c>
      <c r="H1" s="36" t="s">
        <v>28</v>
      </c>
      <c r="I1" s="36" t="s">
        <v>31</v>
      </c>
      <c r="J1" s="36" t="s">
        <v>49</v>
      </c>
      <c r="K1" s="36" t="s">
        <v>32</v>
      </c>
      <c r="L1" s="36" t="s">
        <v>30</v>
      </c>
      <c r="M1" s="36" t="s">
        <v>50</v>
      </c>
      <c r="O1" s="36" t="s">
        <v>32</v>
      </c>
      <c r="P1" s="36" t="s">
        <v>126</v>
      </c>
      <c r="Q1" s="36" t="s">
        <v>48</v>
      </c>
    </row>
    <row r="2" spans="1:17" s="36" customFormat="1">
      <c r="A2" s="37"/>
      <c r="B2" s="37"/>
      <c r="C2" s="37"/>
      <c r="D2" s="37" t="s">
        <v>127</v>
      </c>
      <c r="E2" s="37" t="s">
        <v>114</v>
      </c>
      <c r="F2" s="37" t="s">
        <v>26</v>
      </c>
      <c r="G2" s="37" t="s">
        <v>26</v>
      </c>
      <c r="H2" s="37" t="s">
        <v>26</v>
      </c>
      <c r="I2" s="37" t="s">
        <v>26</v>
      </c>
      <c r="J2" s="37" t="s">
        <v>26</v>
      </c>
      <c r="K2" s="37" t="s">
        <v>26</v>
      </c>
      <c r="L2" s="37" t="s">
        <v>26</v>
      </c>
      <c r="M2" s="37" t="s">
        <v>26</v>
      </c>
      <c r="O2" s="37" t="s">
        <v>124</v>
      </c>
      <c r="P2" s="37" t="s">
        <v>125</v>
      </c>
      <c r="Q2" s="37" t="s">
        <v>228</v>
      </c>
    </row>
    <row r="3" spans="1:17">
      <c r="A3" s="4" t="s">
        <v>225</v>
      </c>
      <c r="B3" s="17" t="s">
        <v>122</v>
      </c>
      <c r="C3" s="17" t="s">
        <v>3</v>
      </c>
      <c r="D3" s="18">
        <f>+E3/P3</f>
        <v>7.0234195313842926</v>
      </c>
      <c r="E3" s="42">
        <f>+$H$15/$H$16*E4</f>
        <v>299.9000139901093</v>
      </c>
      <c r="F3" s="42">
        <f>+D3*Q3</f>
        <v>6.3210775782458635</v>
      </c>
      <c r="G3" s="42">
        <f>+$H$15/$H$16*G4</f>
        <v>749.751977811036</v>
      </c>
      <c r="H3" s="6">
        <f>+D3*2</f>
        <v>14.046839062768585</v>
      </c>
      <c r="I3" s="42">
        <f>+$H$15/$H$16*I4</f>
        <v>68.978440916189498</v>
      </c>
      <c r="J3" s="42">
        <f>+$H$15/$H$16*J4</f>
        <v>21.891873373243104</v>
      </c>
      <c r="K3" s="41">
        <f>+$H$15/$H$16*K4*O3/O13</f>
        <v>21111.524607756401</v>
      </c>
      <c r="L3" s="42">
        <f>0.03*J3</f>
        <v>0.65675620119729305</v>
      </c>
      <c r="M3" s="42">
        <f>0.08*D3</f>
        <v>0.56187356251074339</v>
      </c>
      <c r="O3" s="18">
        <v>74.099999999999994</v>
      </c>
      <c r="P3" s="17">
        <v>42.7</v>
      </c>
      <c r="Q3" s="17">
        <v>0.9</v>
      </c>
    </row>
    <row r="4" spans="1:17">
      <c r="A4" s="16" t="s">
        <v>225</v>
      </c>
      <c r="B4" s="35" t="s">
        <v>123</v>
      </c>
      <c r="C4" s="35" t="s">
        <v>3</v>
      </c>
      <c r="D4" s="38">
        <f>+E4/P4</f>
        <v>18.0751756440281</v>
      </c>
      <c r="E4" s="35">
        <f>+E13</f>
        <v>771.81</v>
      </c>
      <c r="F4" s="50">
        <f>+D4*Q4</f>
        <v>16.267658079625292</v>
      </c>
      <c r="G4" s="35">
        <f>+G13</f>
        <v>1929.53</v>
      </c>
      <c r="H4" s="12">
        <f>+D4*2</f>
        <v>36.1503512880562</v>
      </c>
      <c r="I4" s="35">
        <f>+I13</f>
        <v>177.52</v>
      </c>
      <c r="J4" s="35">
        <f>+J13</f>
        <v>56.34</v>
      </c>
      <c r="K4" s="48">
        <f>+K13*O4/O13</f>
        <v>57191.120999999992</v>
      </c>
      <c r="L4" s="50">
        <f>0.03*J4</f>
        <v>1.6902000000000001</v>
      </c>
      <c r="M4" s="50">
        <f>0.08*D4</f>
        <v>1.4460140515222479</v>
      </c>
      <c r="O4" s="38">
        <v>74.099999999999994</v>
      </c>
      <c r="P4" s="35">
        <v>42.7</v>
      </c>
      <c r="Q4" s="35">
        <v>0.9</v>
      </c>
    </row>
    <row r="6" spans="1:17" ht="15">
      <c r="A6" s="51" t="s">
        <v>232</v>
      </c>
    </row>
    <row r="7" spans="1:17">
      <c r="A7" s="17" t="s">
        <v>231</v>
      </c>
    </row>
    <row r="8" spans="1:17">
      <c r="A8" s="49" t="s">
        <v>229</v>
      </c>
    </row>
    <row r="9" spans="1:17">
      <c r="A9" s="17" t="s">
        <v>230</v>
      </c>
    </row>
    <row r="12" spans="1:17">
      <c r="A12" s="17" t="s">
        <v>113</v>
      </c>
      <c r="E12" s="17" t="s">
        <v>114</v>
      </c>
      <c r="F12" s="17" t="s">
        <v>183</v>
      </c>
      <c r="G12" s="17" t="s">
        <v>115</v>
      </c>
      <c r="H12" s="17" t="s">
        <v>116</v>
      </c>
      <c r="I12" s="17" t="s">
        <v>117</v>
      </c>
      <c r="J12" s="17" t="s">
        <v>118</v>
      </c>
      <c r="K12" s="17" t="s">
        <v>119</v>
      </c>
    </row>
    <row r="13" spans="1:17">
      <c r="B13" s="17" t="s">
        <v>120</v>
      </c>
      <c r="E13" s="17">
        <v>771.81</v>
      </c>
      <c r="F13" s="17">
        <v>154.36000000000001</v>
      </c>
      <c r="G13" s="17">
        <v>1929.53</v>
      </c>
      <c r="H13" s="17">
        <v>1204.03</v>
      </c>
      <c r="I13" s="17">
        <v>177.52</v>
      </c>
      <c r="J13" s="17">
        <v>56.34</v>
      </c>
      <c r="K13" s="17">
        <v>60201</v>
      </c>
      <c r="O13" s="18">
        <f>+K13/E13</f>
        <v>77.999766781980028</v>
      </c>
      <c r="P13" s="17">
        <v>40.9</v>
      </c>
    </row>
    <row r="14" spans="1:17">
      <c r="A14" s="17" t="s">
        <v>121</v>
      </c>
    </row>
    <row r="15" spans="1:17">
      <c r="B15" s="17" t="s">
        <v>122</v>
      </c>
      <c r="F15" s="17">
        <v>61.18</v>
      </c>
      <c r="G15" s="17">
        <v>620.6</v>
      </c>
      <c r="H15" s="17">
        <v>477.72</v>
      </c>
      <c r="I15" s="17">
        <v>71.27</v>
      </c>
      <c r="J15" s="17">
        <v>22.73</v>
      </c>
    </row>
    <row r="16" spans="1:17">
      <c r="B16" s="17" t="s">
        <v>123</v>
      </c>
      <c r="F16" s="17">
        <v>157.44999999999999</v>
      </c>
      <c r="G16" s="17">
        <v>1597.15</v>
      </c>
      <c r="H16" s="17">
        <v>1229.44</v>
      </c>
      <c r="I16" s="17">
        <v>183.43</v>
      </c>
      <c r="J16" s="17">
        <v>58.5</v>
      </c>
    </row>
    <row r="19" spans="5:5">
      <c r="E19" s="17" t="s">
        <v>220</v>
      </c>
    </row>
    <row r="20" spans="5:5">
      <c r="E20" s="17" t="s">
        <v>221</v>
      </c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Personbiler og varebiler</vt:lpstr>
      <vt:lpstr>Plug-in køretøjer</vt:lpstr>
      <vt:lpstr>El personbiler og varebiler</vt:lpstr>
      <vt:lpstr>Lastbiler</vt:lpstr>
      <vt:lpstr>El lastbiler</vt:lpstr>
      <vt:lpstr>Busser</vt:lpstr>
      <vt:lpstr>Slidrelateret PM2,5</vt:lpstr>
      <vt:lpstr>Færger</vt:lpstr>
      <vt:lpstr>Fragtskibe</vt:lpstr>
      <vt:lpstr>Tog</vt:lpstr>
      <vt:lpstr>Fly</vt:lpstr>
      <vt:lpstr>Emf for elproduktion</vt:lpstr>
    </vt:vector>
  </TitlesOfParts>
  <Company>Aarhus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Winther</dc:creator>
  <cp:lastModifiedBy>Thomas Christian Jensen</cp:lastModifiedBy>
  <dcterms:created xsi:type="dcterms:W3CDTF">2018-09-13T07:13:51Z</dcterms:created>
  <dcterms:modified xsi:type="dcterms:W3CDTF">2022-05-17T07:57:21Z</dcterms:modified>
</cp:coreProperties>
</file>